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pritsg.sharepoint.com/sites/ESPRIT-Intern/Freigegebene Dokumente/07 Projekte/06 2020-2021/09 Handelskammer Winterthur/"/>
    </mc:Choice>
  </mc:AlternateContent>
  <xr:revisionPtr revIDLastSave="2469" documentId="8_{670A16F5-B8D3-44D5-8D34-3CF226F14454}" xr6:coauthVersionLast="45" xr6:coauthVersionMax="46" xr10:uidLastSave="{4D89FBEB-EDAF-4D66-AE4C-7A397EDBDF27}"/>
  <bookViews>
    <workbookView minimized="1" xWindow="2948" yWindow="338" windowWidth="14182" windowHeight="14400" xr2:uid="{F5FFC19F-5542-41A1-8E2A-CEF6A916B57C}"/>
  </bookViews>
  <sheets>
    <sheet name="Daten" sheetId="1" r:id="rId1"/>
    <sheet name="Darstellung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4" i="1" l="1"/>
  <c r="I114" i="1"/>
  <c r="H114" i="1"/>
  <c r="G114" i="1"/>
  <c r="F114" i="1"/>
  <c r="J130" i="1"/>
  <c r="J128" i="1"/>
  <c r="J126" i="1"/>
  <c r="J124" i="1"/>
  <c r="J122" i="1"/>
  <c r="J120" i="1"/>
  <c r="J118" i="1"/>
  <c r="J116" i="1"/>
  <c r="B106" i="1"/>
  <c r="E153" i="1"/>
  <c r="F153" i="1"/>
  <c r="G153" i="1"/>
  <c r="H153" i="1"/>
  <c r="I153" i="1"/>
  <c r="J153" i="1"/>
  <c r="K153" i="1"/>
  <c r="D153" i="1"/>
  <c r="C153" i="1"/>
  <c r="D110" i="1"/>
  <c r="E110" i="1"/>
  <c r="F110" i="1"/>
  <c r="G110" i="1"/>
  <c r="H110" i="1"/>
  <c r="I110" i="1"/>
  <c r="J110" i="1"/>
  <c r="K110" i="1"/>
  <c r="C110" i="1"/>
  <c r="B110" i="1"/>
  <c r="E109" i="1"/>
  <c r="F109" i="1"/>
  <c r="G109" i="1"/>
  <c r="H109" i="1"/>
  <c r="I109" i="1"/>
  <c r="J109" i="1"/>
  <c r="K109" i="1"/>
  <c r="D109" i="1"/>
  <c r="C109" i="1"/>
  <c r="B109" i="1"/>
  <c r="D107" i="1"/>
  <c r="E107" i="1"/>
  <c r="F107" i="1"/>
  <c r="G108" i="1"/>
  <c r="H108" i="1"/>
  <c r="I108" i="1"/>
  <c r="J108" i="1"/>
  <c r="K108" i="1"/>
  <c r="C107" i="1"/>
  <c r="B107" i="1"/>
  <c r="D106" i="1"/>
  <c r="E106" i="1"/>
  <c r="F106" i="1"/>
  <c r="G106" i="1"/>
  <c r="H106" i="1"/>
  <c r="I106" i="1"/>
  <c r="J106" i="1"/>
  <c r="K106" i="1"/>
  <c r="C106" i="1"/>
  <c r="D139" i="1"/>
  <c r="E139" i="1"/>
  <c r="F139" i="1"/>
  <c r="G139" i="1"/>
  <c r="H139" i="1"/>
  <c r="I139" i="1"/>
  <c r="J139" i="1"/>
  <c r="K139" i="1"/>
  <c r="C139" i="1"/>
  <c r="B139" i="1"/>
  <c r="K143" i="1"/>
  <c r="L165" i="1"/>
  <c r="K165" i="1"/>
  <c r="J165" i="1"/>
  <c r="I165" i="1"/>
  <c r="H165" i="1"/>
  <c r="G165" i="1"/>
  <c r="F165" i="1"/>
  <c r="E165" i="1"/>
  <c r="D165" i="1"/>
  <c r="C165" i="1"/>
  <c r="B165" i="1"/>
  <c r="E23" i="1" l="1"/>
  <c r="E24" i="1" s="1"/>
  <c r="F23" i="1"/>
  <c r="F24" i="1" s="1"/>
  <c r="G23" i="1"/>
  <c r="G24" i="1" s="1"/>
  <c r="H23" i="1"/>
  <c r="H24" i="1" s="1"/>
  <c r="I23" i="1"/>
  <c r="I24" i="1" s="1"/>
  <c r="J23" i="1"/>
  <c r="J24" i="1" s="1"/>
  <c r="K23" i="1"/>
  <c r="K24" i="1" s="1"/>
  <c r="D23" i="1"/>
  <c r="D24" i="1" s="1"/>
  <c r="C23" i="1"/>
  <c r="C24" i="1" s="1"/>
  <c r="B23" i="1"/>
  <c r="B24" i="1" s="1"/>
  <c r="J60" i="1"/>
  <c r="M15" i="1"/>
  <c r="M13" i="1"/>
  <c r="M8" i="1"/>
  <c r="M9" i="1" s="1"/>
  <c r="M7" i="1"/>
  <c r="M6" i="1" s="1"/>
  <c r="L19" i="1"/>
  <c r="L17" i="1"/>
  <c r="L15" i="1"/>
  <c r="B15" i="1"/>
  <c r="L13" i="1"/>
  <c r="L8" i="1"/>
  <c r="L9" i="1" s="1"/>
  <c r="L7" i="1"/>
  <c r="L6" i="1"/>
  <c r="B13" i="1"/>
  <c r="B19" i="1"/>
  <c r="C19" i="1"/>
  <c r="D19" i="1"/>
  <c r="E19" i="1"/>
  <c r="F19" i="1"/>
  <c r="G19" i="1"/>
  <c r="H19" i="1"/>
  <c r="I19" i="1"/>
  <c r="J19" i="1"/>
  <c r="K19" i="1"/>
  <c r="C17" i="1"/>
  <c r="D17" i="1"/>
  <c r="E17" i="1"/>
  <c r="F17" i="1"/>
  <c r="G17" i="1"/>
  <c r="H17" i="1"/>
  <c r="I17" i="1"/>
  <c r="J17" i="1"/>
  <c r="K17" i="1"/>
  <c r="B17" i="1"/>
  <c r="C15" i="1"/>
  <c r="D15" i="1"/>
  <c r="E15" i="1"/>
  <c r="F15" i="1"/>
  <c r="G15" i="1"/>
  <c r="H15" i="1"/>
  <c r="I15" i="1"/>
  <c r="J15" i="1"/>
  <c r="K15" i="1"/>
  <c r="C13" i="1"/>
  <c r="D13" i="1"/>
  <c r="E13" i="1"/>
  <c r="F13" i="1"/>
  <c r="G13" i="1"/>
  <c r="H13" i="1"/>
  <c r="I13" i="1"/>
  <c r="J13" i="1"/>
  <c r="K13" i="1"/>
  <c r="B6" i="1"/>
  <c r="K8" i="1"/>
  <c r="K9" i="1" s="1"/>
  <c r="J8" i="1"/>
  <c r="J9" i="1" s="1"/>
  <c r="C8" i="1"/>
  <c r="C7" i="1"/>
  <c r="C6" i="1" s="1"/>
  <c r="D7" i="1"/>
  <c r="E7" i="1"/>
  <c r="E6" i="1" s="1"/>
  <c r="F7" i="1"/>
  <c r="F6" i="1" s="1"/>
  <c r="G7" i="1"/>
  <c r="G6" i="1" s="1"/>
  <c r="H7" i="1"/>
  <c r="H6" i="1" s="1"/>
  <c r="I7" i="1"/>
  <c r="I6" i="1" s="1"/>
  <c r="J7" i="1"/>
  <c r="J6" i="1" s="1"/>
  <c r="K7" i="1"/>
  <c r="K6" i="1" s="1"/>
  <c r="C74" i="1"/>
  <c r="D74" i="1"/>
  <c r="E74" i="1"/>
  <c r="F74" i="1"/>
  <c r="G74" i="1"/>
  <c r="H74" i="1"/>
  <c r="I74" i="1"/>
  <c r="J74" i="1"/>
  <c r="K74" i="1"/>
  <c r="B74" i="1"/>
  <c r="L65" i="1"/>
  <c r="K73" i="1"/>
  <c r="K72" i="1"/>
  <c r="K65" i="1"/>
  <c r="K80" i="1" s="1"/>
  <c r="J73" i="1"/>
  <c r="J72" i="1"/>
  <c r="J65" i="1"/>
  <c r="K66" i="1" s="1"/>
  <c r="H73" i="1"/>
  <c r="H72" i="1"/>
  <c r="I73" i="1"/>
  <c r="I72" i="1"/>
  <c r="I80" i="1"/>
  <c r="H80" i="1"/>
  <c r="G73" i="1"/>
  <c r="G72" i="1"/>
  <c r="G80" i="1"/>
  <c r="E80" i="1"/>
  <c r="F65" i="1"/>
  <c r="F66" i="1" s="1"/>
  <c r="F73" i="1"/>
  <c r="F72" i="1"/>
  <c r="E73" i="1"/>
  <c r="E72" i="1"/>
  <c r="D80" i="1"/>
  <c r="D73" i="1"/>
  <c r="D72" i="1"/>
  <c r="C80" i="1"/>
  <c r="C73" i="1"/>
  <c r="C72" i="1"/>
  <c r="D66" i="1"/>
  <c r="E66" i="1"/>
  <c r="H66" i="1"/>
  <c r="I66" i="1"/>
  <c r="D67" i="1"/>
  <c r="E67" i="1"/>
  <c r="H67" i="1"/>
  <c r="I67" i="1"/>
  <c r="C67" i="1"/>
  <c r="C66" i="1"/>
  <c r="B66" i="1"/>
  <c r="B67" i="1"/>
  <c r="B80" i="1"/>
  <c r="B73" i="1"/>
  <c r="B72" i="1"/>
  <c r="B60" i="1"/>
  <c r="E55" i="1"/>
  <c r="H56" i="1" s="1"/>
  <c r="B55" i="1"/>
  <c r="I8" i="1"/>
  <c r="I9" i="1" s="1"/>
  <c r="H8" i="1"/>
  <c r="H9" i="1" s="1"/>
  <c r="G8" i="1"/>
  <c r="G9" i="1" s="1"/>
  <c r="F8" i="1"/>
  <c r="F9" i="1" s="1"/>
  <c r="E8" i="1"/>
  <c r="E9" i="1" s="1"/>
  <c r="C9" i="1"/>
  <c r="D8" i="1"/>
  <c r="D9" i="1" s="1"/>
  <c r="D6" i="1"/>
  <c r="M66" i="1" l="1"/>
  <c r="M67" i="1"/>
  <c r="J67" i="1"/>
  <c r="F67" i="1"/>
  <c r="G66" i="1"/>
  <c r="G67" i="1"/>
  <c r="J66" i="1"/>
  <c r="J80" i="1"/>
  <c r="K67" i="1"/>
  <c r="B61" i="1"/>
  <c r="L80" i="1"/>
  <c r="L66" i="1"/>
  <c r="L67" i="1"/>
  <c r="B56" i="1"/>
</calcChain>
</file>

<file path=xl/sharedStrings.xml><?xml version="1.0" encoding="utf-8"?>
<sst xmlns="http://schemas.openxmlformats.org/spreadsheetml/2006/main" count="468" uniqueCount="355">
  <si>
    <t>Handelskammer Winterthur</t>
  </si>
  <si>
    <t>Jahr</t>
  </si>
  <si>
    <t>Ausgaben (in tausend CHF)</t>
  </si>
  <si>
    <t>Budget</t>
  </si>
  <si>
    <t>Gesamtausgaben (inkl. Finanzaufwand)</t>
  </si>
  <si>
    <t>Gesamtausgaben Wachstum relativ</t>
  </si>
  <si>
    <t>Gesamtausgaben Wachstum absolut</t>
  </si>
  <si>
    <t>Gesamtausgaben Wachstum Vergleich zu 2010 absolut</t>
  </si>
  <si>
    <t>Gesamtausgaben Wachstum Vergleich zu 2010 relativ</t>
  </si>
  <si>
    <t>Einzelkosten (in tausend CHF)</t>
  </si>
  <si>
    <t>Personalkosten</t>
  </si>
  <si>
    <t>in Prozent (zu Gesamtausgaben)</t>
  </si>
  <si>
    <t>Sachaufwand</t>
  </si>
  <si>
    <t xml:space="preserve">Informatikdienste </t>
  </si>
  <si>
    <t xml:space="preserve">Sozial- und Erwachsenenhilfe </t>
  </si>
  <si>
    <t>Budgetabweichung (in tausend CHF)</t>
  </si>
  <si>
    <t>Im Budget angegebener Aufwand</t>
  </si>
  <si>
    <t>Höhe Budgetabweichung absolut</t>
  </si>
  <si>
    <t>Höhe Budgetabweichung relativ</t>
  </si>
  <si>
    <t>maßgeblichen Gründe</t>
  </si>
  <si>
    <t>größte Abweichung Department Finanzen (14.000k) überall bisschen verkalkuliert</t>
  </si>
  <si>
    <t>Department Soziales große Differenz (44.000k)</t>
  </si>
  <si>
    <t>Ursache vor allem bei Department Soziales (36.000k) &amp; Technische Betriebe (30.000k)</t>
  </si>
  <si>
    <t>gute Planung</t>
  </si>
  <si>
    <t>riesen Differenz Department für Finanzen (75%)</t>
  </si>
  <si>
    <t>große Differnez Department Technische Betriebe(18%)</t>
  </si>
  <si>
    <t>große Differenz im Department Technische Betreibe (36%)</t>
  </si>
  <si>
    <t>große Differenz Department technische Betriebe (34%)</t>
  </si>
  <si>
    <t>Departmente (in tausend CHF)</t>
  </si>
  <si>
    <t>Kulturelles und Dienste</t>
  </si>
  <si>
    <t>Personalaufwand</t>
  </si>
  <si>
    <t>Bau</t>
  </si>
  <si>
    <t>Sicherheit und Umwelt</t>
  </si>
  <si>
    <t>Soziales</t>
  </si>
  <si>
    <t>Technische Betriebe</t>
  </si>
  <si>
    <t>Behörden und Stadtkanzlei</t>
  </si>
  <si>
    <t>Schule und Sport</t>
  </si>
  <si>
    <t>Finanzen</t>
  </si>
  <si>
    <t>Stadtrad</t>
  </si>
  <si>
    <t>Verena Gick</t>
  </si>
  <si>
    <t>|</t>
  </si>
  <si>
    <t>Yvonne Beutler</t>
  </si>
  <si>
    <t>Kaspar Bopp</t>
  </si>
  <si>
    <t>Durchschnittsaufwände pro Amtszeit</t>
  </si>
  <si>
    <t>Veränderung nach Stadtrad</t>
  </si>
  <si>
    <t>Stefan Fritschi</t>
  </si>
  <si>
    <t>Jürg Altwegg</t>
  </si>
  <si>
    <t>Einnahmen in tausend CHF</t>
  </si>
  <si>
    <t>HRM1</t>
  </si>
  <si>
    <t>HRM2 (Transferertrag ersetzt die drei)</t>
  </si>
  <si>
    <t>Gesamteinnahmen</t>
  </si>
  <si>
    <t>Gesamteinnahmen Wachstum relativ</t>
  </si>
  <si>
    <t>Gesamteinnahmen Wachstum absolut</t>
  </si>
  <si>
    <t>Einzeleinnahmen in tausend CHF</t>
  </si>
  <si>
    <t>1. Steuern</t>
  </si>
  <si>
    <t xml:space="preserve">    1.1 Gemeindesteuern</t>
  </si>
  <si>
    <t>-</t>
  </si>
  <si>
    <t xml:space="preserve">        1.1.1 Steuern natürliche Personen</t>
  </si>
  <si>
    <t xml:space="preserve">        1.1.2 Steuern juristische Personen</t>
  </si>
  <si>
    <t xml:space="preserve">    1.2 Quellensteuer und Grundstücksgewinnsteuer</t>
  </si>
  <si>
    <t>2. Vermögenserträge</t>
  </si>
  <si>
    <t>3. Entgelte</t>
  </si>
  <si>
    <t>4. Beiträge ohne Zweckbindung</t>
  </si>
  <si>
    <t>5. Rückerstattungen</t>
  </si>
  <si>
    <t>6. Beiträge mit Zweckbindung</t>
  </si>
  <si>
    <t>8. Sonstiges</t>
  </si>
  <si>
    <t>Bevölkerung</t>
  </si>
  <si>
    <t>Bevölkerungszahlen in tausend</t>
  </si>
  <si>
    <t>Bevölkerungswachstum</t>
  </si>
  <si>
    <t>Bevölkerungswachstum im Vergleich zu 2010</t>
  </si>
  <si>
    <t>Schülerzahlen</t>
  </si>
  <si>
    <t>Schülerzahlen Wachstum</t>
  </si>
  <si>
    <t>Kosten pro Schüler</t>
  </si>
  <si>
    <t xml:space="preserve">Kultur </t>
  </si>
  <si>
    <t>Kulturausgaben</t>
  </si>
  <si>
    <t>Kulturausgaben pro Kopf - Winterthur</t>
  </si>
  <si>
    <t>Bildung</t>
  </si>
  <si>
    <t>Bildungsausgaben</t>
  </si>
  <si>
    <t>Bildungsausgaben Kindergarten (bis 2014 in Rechnung)</t>
  </si>
  <si>
    <t>Bildungsausgaben Eingangstufe (ab 2015 in Rechnung</t>
  </si>
  <si>
    <t>Bildungsausgaben Primarstufe (ab 2015 Änderung Kontogruppe und auch Aufwand)</t>
  </si>
  <si>
    <t>Bildungsausgaben Sekundarstufe 1 (ab 2015 Änderung Kontogruppe und auch Aufwand)</t>
  </si>
  <si>
    <t>Schülerzahlen Kindergarten/ Eingangsstufe</t>
  </si>
  <si>
    <t>Schülerzahlen Primarstufe</t>
  </si>
  <si>
    <t>Schülerzahlen Sekundarstufe 1</t>
  </si>
  <si>
    <t>Bildungsausgaben pro Schüler</t>
  </si>
  <si>
    <t>Bildungsausgaben Kindergarten pro Kindergarten-/Eingangsstufenkind</t>
  </si>
  <si>
    <t>Bildungsausgaben Eingangsstufe pro Kindergarten-/Eingangsstufenkind</t>
  </si>
  <si>
    <t>Bildungsausgaben Primarstufe 1 pro Primarstufeschüler</t>
  </si>
  <si>
    <t>Bildungsausgaben Sekundarstufe 1 1 pro Sekundarstufe-1-Schüler</t>
  </si>
  <si>
    <t>Anstellungen (in tausend CHF)</t>
  </si>
  <si>
    <t>Insgesamt</t>
  </si>
  <si>
    <t>Kosten pro Angestellungen</t>
  </si>
  <si>
    <t>Stadtkanzlei</t>
  </si>
  <si>
    <t>Vergleich zu anderen Städten (KPK)</t>
  </si>
  <si>
    <t>Zürich</t>
  </si>
  <si>
    <t>Kulturausgaben (Kulturförderung, ab 2019 neue Berechnung)</t>
  </si>
  <si>
    <t>Einwohner</t>
  </si>
  <si>
    <t>434 008</t>
  </si>
  <si>
    <t>Kulturausgaben pro Kopf - Stadt Zürich</t>
  </si>
  <si>
    <t xml:space="preserve">Bildungsausgaben </t>
  </si>
  <si>
    <t>St. Gallen</t>
  </si>
  <si>
    <t>Kulturausgaben (Beiträge an Musik, Literatur, ...; Beiträge an Museen)</t>
  </si>
  <si>
    <t>Kulturausgaben pro Kopf - Stadt St. Gallen</t>
  </si>
  <si>
    <t>Luzern</t>
  </si>
  <si>
    <t xml:space="preserve">Kulturförderung pro Kopf </t>
  </si>
  <si>
    <t>Anzahl Schüler</t>
  </si>
  <si>
    <t>Drittorganisationen in CHF</t>
  </si>
  <si>
    <t>Departement / Jahr</t>
  </si>
  <si>
    <t>1  Kulturelles u. Dienste</t>
  </si>
  <si>
    <t>2 Finanzen</t>
  </si>
  <si>
    <t>3 Bau</t>
  </si>
  <si>
    <t>4 Sicherheit und Umwelt</t>
  </si>
  <si>
    <t>5 Schule und Sport</t>
  </si>
  <si>
    <t>6 Soziales</t>
  </si>
  <si>
    <t>7 Technische Betriebe</t>
  </si>
  <si>
    <t>8 Behörden und Stadtkanzlei</t>
  </si>
  <si>
    <t>SUMME</t>
  </si>
  <si>
    <t>Wirtschaftliche Entwicklung</t>
  </si>
  <si>
    <t xml:space="preserve">Selbstfinanzierungsgrad </t>
  </si>
  <si>
    <t>Ergebnisse der Eigenwirtschaftsbetriebe</t>
  </si>
  <si>
    <t>Stadtbus</t>
  </si>
  <si>
    <t>Parkhäuser und Parkplätze</t>
  </si>
  <si>
    <t>Kranken-, Alters- und Pflegeheime</t>
  </si>
  <si>
    <t>Kinder- u. Jugendheim Oberi</t>
  </si>
  <si>
    <t>Entsorgung</t>
  </si>
  <si>
    <t>Spitex</t>
  </si>
  <si>
    <t>Alterszentren</t>
  </si>
  <si>
    <t>Stadtwerk</t>
  </si>
  <si>
    <t>Ertrag</t>
  </si>
  <si>
    <t>Aufwand</t>
  </si>
  <si>
    <t>Ergebnis</t>
  </si>
  <si>
    <t>Schule</t>
  </si>
  <si>
    <t>Volksschule in Mio Franken</t>
  </si>
  <si>
    <t>161,1 (Bildung)</t>
  </si>
  <si>
    <t>Eingangsstufe in Mio. Franken</t>
  </si>
  <si>
    <t>Primarstufe in Mio. Franken</t>
  </si>
  <si>
    <t>Sekundarstufe in Mio. Franken</t>
  </si>
  <si>
    <t>Musikschulen in Mio. Franken</t>
  </si>
  <si>
    <t>Löhne der Lehrkräfte in Mio. Franken</t>
  </si>
  <si>
    <t>Volksschule ohne Löhne der Lehrkräfte in Mio. Franken</t>
  </si>
  <si>
    <t>Familienbetreuung (Familie und Betreuung)</t>
  </si>
  <si>
    <t>Schulergänzende Angebote</t>
  </si>
  <si>
    <t> Nachhaltigkeit der Sparprogramme </t>
  </si>
  <si>
    <t> in tausend CHF </t>
  </si>
  <si>
    <t> Haushaltssanierung 2007 </t>
  </si>
  <si>
    <t> Finanzausgleich Beträge Total </t>
  </si>
  <si>
    <t>             166’358 </t>
  </si>
  <si>
    <t>                      177’349 </t>
  </si>
  <si>
    <t>                      148’017 </t>
  </si>
  <si>
    <t>                      154’743 </t>
  </si>
  <si>
    <t>                      149’414 </t>
  </si>
  <si>
    <t>                      161’847 </t>
  </si>
  <si>
    <t>                      161’179 </t>
  </si>
  <si>
    <t>                      199’594 </t>
  </si>
  <si>
    <t> Stadtpolizei (Auwandsüberschuss) </t>
  </si>
  <si>
    <t>           23’925 </t>
  </si>
  <si>
    <t>           25’387 </t>
  </si>
  <si>
    <t>               26’448 </t>
  </si>
  <si>
    <t>                        25’688 </t>
  </si>
  <si>
    <t>                        26’021 </t>
  </si>
  <si>
    <t>                        25’910 </t>
  </si>
  <si>
    <t>                        27’055 </t>
  </si>
  <si>
    <t>                        27’659 </t>
  </si>
  <si>
    <t>                        26’735 </t>
  </si>
  <si>
    <t>                        28’993 </t>
  </si>
  <si>
    <t>           27’321 </t>
  </si>
  <si>
    <t>        27’686 </t>
  </si>
  <si>
    <t> Spitex (Auwandsüberschuss) </t>
  </si>
  <si>
    <t>             7’303 </t>
  </si>
  <si>
    <t>             6’290 </t>
  </si>
  <si>
    <t>                 8’870 </t>
  </si>
  <si>
    <t>                          8’594 </t>
  </si>
  <si>
    <t>                          8’449 </t>
  </si>
  <si>
    <t>                          8’052 </t>
  </si>
  <si>
    <t>                                -   </t>
  </si>
  <si>
    <t>-                         1’100 </t>
  </si>
  <si>
    <t>-                         1’700 </t>
  </si>
  <si>
    <t>-              700 </t>
  </si>
  <si>
    <t>-            800 </t>
  </si>
  <si>
    <t> Städtische Heime (Auwandsüberschuss) </t>
  </si>
  <si>
    <t>           12’349 </t>
  </si>
  <si>
    <t>             3’691 </t>
  </si>
  <si>
    <t>               10’382 </t>
  </si>
  <si>
    <t>                        10’875 </t>
  </si>
  <si>
    <t>                          9’863 </t>
  </si>
  <si>
    <t>                        12’990 </t>
  </si>
  <si>
    <t>-                         1’800 </t>
  </si>
  <si>
    <t>-                            800 </t>
  </si>
  <si>
    <t>-           1’700 </t>
  </si>
  <si>
    <t>-         1’800 </t>
  </si>
  <si>
    <t> Pro Person in CHF </t>
  </si>
  <si>
    <t> Finanzausgleich Beiträge </t>
  </si>
  <si>
    <t>                  -   </t>
  </si>
  <si>
    <t>                 1’561 </t>
  </si>
  <si>
    <t>                          1’645 </t>
  </si>
  <si>
    <t>                          1’358 </t>
  </si>
  <si>
    <t>                          1’400 </t>
  </si>
  <si>
    <t>                          1’333 </t>
  </si>
  <si>
    <t>                          1’430 </t>
  </si>
  <si>
    <t>                          1’412 </t>
  </si>
  <si>
    <t>                          1’728 </t>
  </si>
  <si>
    <t>                232 </t>
  </si>
  <si>
    <t>                242 </t>
  </si>
  <si>
    <t>                    248 </t>
  </si>
  <si>
    <t>                             238 </t>
  </si>
  <si>
    <t>                             239 </t>
  </si>
  <si>
    <t>                             234 </t>
  </si>
  <si>
    <t>                             241 </t>
  </si>
  <si>
    <t>                             244 </t>
  </si>
  <si>
    <t>                             251 </t>
  </si>
  <si>
    <t>                231 </t>
  </si>
  <si>
    <t>                  71 </t>
  </si>
  <si>
    <t>                  60 </t>
  </si>
  <si>
    <t>                      83</t>
  </si>
  <si>
    <t>                               80 </t>
  </si>
  <si>
    <t>                               77 </t>
  </si>
  <si>
    <t>                               73 </t>
  </si>
  <si>
    <t>-                              10 </t>
  </si>
  <si>
    <t>-                              15 </t>
  </si>
  <si>
    <t>-                  6 </t>
  </si>
  <si>
    <t>                120 </t>
  </si>
  <si>
    <t>                  35 </t>
  </si>
  <si>
    <t>                      97</t>
  </si>
  <si>
    <t>                             101 </t>
  </si>
  <si>
    <t>                               90 </t>
  </si>
  <si>
    <t>                             117 </t>
  </si>
  <si>
    <t>-                              16 </t>
  </si>
  <si>
    <t>-                                7 </t>
  </si>
  <si>
    <t>-                14 </t>
  </si>
  <si>
    <t> Effort 14+ </t>
  </si>
  <si>
    <t> Stadtentwicklung (Aufwandsüberschuss) </t>
  </si>
  <si>
    <t>             4’255 </t>
  </si>
  <si>
    <t>             4’544 </t>
  </si>
  <si>
    <t>                 4’871 </t>
  </si>
  <si>
    <t>                          4’592 </t>
  </si>
  <si>
    <t>                          3’562 </t>
  </si>
  <si>
    <t>                          3’034 </t>
  </si>
  <si>
    <t>                          3’228 </t>
  </si>
  <si>
    <t>                          3’439 </t>
  </si>
  <si>
    <t>                          3’613 </t>
  </si>
  <si>
    <t>                          3’828 </t>
  </si>
  <si>
    <t>             4’466 </t>
  </si>
  <si>
    <t>          4’581 </t>
  </si>
  <si>
    <t> Informatikdienste (Aufwandsüberschuss) </t>
  </si>
  <si>
    <t>                410 </t>
  </si>
  <si>
    <t>                    158 </t>
  </si>
  <si>
    <t>-                            186 </t>
  </si>
  <si>
    <t>-                         1’110 </t>
  </si>
  <si>
    <t>-                         1’674 </t>
  </si>
  <si>
    <t>-                         2’093 </t>
  </si>
  <si>
    <t>-                         1’959 </t>
  </si>
  <si>
    <t>-                         1’987 </t>
  </si>
  <si>
    <t>-                            788 </t>
  </si>
  <si>
    <t>-              299 </t>
  </si>
  <si>
    <t>          1’268 </t>
  </si>
  <si>
    <t> Baupolizei (Aufwandsüberschuss) </t>
  </si>
  <si>
    <t>             1’791 </t>
  </si>
  <si>
    <t>             2’107 </t>
  </si>
  <si>
    <t>                 3’192 </t>
  </si>
  <si>
    <t>                          1’856 </t>
  </si>
  <si>
    <t>                          1’796 </t>
  </si>
  <si>
    <t>                          5’847 </t>
  </si>
  <si>
    <t>                             344 </t>
  </si>
  <si>
    <t>                             790 </t>
  </si>
  <si>
    <t>                          1’703 </t>
  </si>
  <si>
    <t>                          1’577 </t>
  </si>
  <si>
    <t>             1’401 </t>
  </si>
  <si>
    <t>          1’806 </t>
  </si>
  <si>
    <t> Stadtpolizei (Aufwandsüberschuss) </t>
  </si>
  <si>
    <t> Ausgaben Primarstufe </t>
  </si>
  <si>
    <t>           40’880 </t>
  </si>
  <si>
    <t>           46’286 </t>
  </si>
  <si>
    <t>               65’060 </t>
  </si>
  <si>
    <t>                        61’703 </t>
  </si>
  <si>
    <t>                        64’015 </t>
  </si>
  <si>
    <t>                        76’019 </t>
  </si>
  <si>
    <t>                        78’048 </t>
  </si>
  <si>
    <t>                        86’415 </t>
  </si>
  <si>
    <t>                        91’255 </t>
  </si>
  <si>
    <t>                        93’887 </t>
  </si>
  <si>
    <t> Sozial- und Erwachsenenhilfe (Aufwandsüberschuss) </t>
  </si>
  <si>
    <t>           90’601 </t>
  </si>
  <si>
    <t>           99’408 </t>
  </si>
  <si>
    <t>             106’460 </t>
  </si>
  <si>
    <t>                        17’308 </t>
  </si>
  <si>
    <t>                        16’892 </t>
  </si>
  <si>
    <t>                        19’018 </t>
  </si>
  <si>
    <t>                        18’992 </t>
  </si>
  <si>
    <t>                        19’912 </t>
  </si>
  <si>
    <t>                        21’956 </t>
  </si>
  <si>
    <t>                        22’954 </t>
  </si>
  <si>
    <t>           23’954 </t>
  </si>
  <si>
    <t>        25’024 </t>
  </si>
  <si>
    <t> Einwohner  </t>
  </si>
  <si>
    <t>                103 </t>
  </si>
  <si>
    <t>                105 </t>
  </si>
  <si>
    <t>                    107 </t>
  </si>
  <si>
    <t>                             108 </t>
  </si>
  <si>
    <t>                             109 </t>
  </si>
  <si>
    <t>                             111 </t>
  </si>
  <si>
    <t>                             112 </t>
  </si>
  <si>
    <t>                             113 </t>
  </si>
  <si>
    <t>                             114 </t>
  </si>
  <si>
    <t>                             115 </t>
  </si>
  <si>
    <t>                119 </t>
  </si>
  <si>
    <t>                  41 </t>
  </si>
  <si>
    <t>                  43 </t>
  </si>
  <si>
    <t>                      46</t>
  </si>
  <si>
    <t>                               43 </t>
  </si>
  <si>
    <t>                               33 </t>
  </si>
  <si>
    <t>                               27 </t>
  </si>
  <si>
    <t>                               29 </t>
  </si>
  <si>
    <t>                               30 </t>
  </si>
  <si>
    <t>                               32 </t>
  </si>
  <si>
    <t>                  38 </t>
  </si>
  <si>
    <t>                    2 </t>
  </si>
  <si>
    <t>                    4 </t>
  </si>
  <si>
    <t>                        1 </t>
  </si>
  <si>
    <t>-                                2 </t>
  </si>
  <si>
    <t>-                              19 </t>
  </si>
  <si>
    <t>-                              17 </t>
  </si>
  <si>
    <t>-                  3 </t>
  </si>
  <si>
    <t>                  17 </t>
  </si>
  <si>
    <t>                  20 </t>
  </si>
  <si>
    <t>                      30</t>
  </si>
  <si>
    <t>                               17 </t>
  </si>
  <si>
    <t>                               16 </t>
  </si>
  <si>
    <t>                               53 </t>
  </si>
  <si>
    <t>                                 3 </t>
  </si>
  <si>
    <t>                                 7 </t>
  </si>
  <si>
    <t>                               15 </t>
  </si>
  <si>
    <t>                               14 </t>
  </si>
  <si>
    <t>                  12 </t>
  </si>
  <si>
    <t>                396 </t>
  </si>
  <si>
    <t>                440 </t>
  </si>
  <si>
    <t>                    611 </t>
  </si>
  <si>
    <t>                             572 </t>
  </si>
  <si>
    <t>                             587 </t>
  </si>
  <si>
    <t>                             688 </t>
  </si>
  <si>
    <t>                             696 </t>
  </si>
  <si>
    <t>                             764 </t>
  </si>
  <si>
    <t>                             799 </t>
  </si>
  <si>
    <t>                             813 </t>
  </si>
  <si>
    <t>                877 </t>
  </si>
  <si>
    <t>                946 </t>
  </si>
  <si>
    <t>                    999 </t>
  </si>
  <si>
    <t>                             161 </t>
  </si>
  <si>
    <t>                             155 </t>
  </si>
  <si>
    <t>                             172 </t>
  </si>
  <si>
    <t>                             169 </t>
  </si>
  <si>
    <t>                             176 </t>
  </si>
  <si>
    <t>                             192 </t>
  </si>
  <si>
    <t>                             199 </t>
  </si>
  <si>
    <t>                202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</si>
</sst>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\ _€_-;\-* #,##0\ _€_-;_-* &quot;-&quot;??\ _€_-;_-@_-"/>
    <numFmt numFmtId="165" formatCode="_-* #,##0_-;\-* #,##0_-;_-* &quot;-&quot;??_-;_-@_-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7"/>
      <color rgb="FF000000"/>
      <name val="ArialMT"/>
      <charset val="1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u/>
      <sz val="12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10" fontId="0" fillId="0" borderId="0" xfId="0" applyNumberFormat="1"/>
    <xf numFmtId="3" fontId="0" fillId="0" borderId="0" xfId="0" applyNumberFormat="1"/>
    <xf numFmtId="9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right"/>
    </xf>
    <xf numFmtId="10" fontId="0" fillId="0" borderId="0" xfId="0" applyNumberFormat="1" applyAlignment="1">
      <alignment horizontal="right"/>
    </xf>
    <xf numFmtId="0" fontId="1" fillId="0" borderId="0" xfId="0" applyFont="1" applyBorder="1"/>
    <xf numFmtId="3" fontId="0" fillId="0" borderId="0" xfId="0" applyNumberFormat="1" applyBorder="1"/>
    <xf numFmtId="0" fontId="0" fillId="0" borderId="0" xfId="0" applyBorder="1"/>
    <xf numFmtId="0" fontId="0" fillId="0" borderId="0" xfId="0" applyBorder="1" applyAlignment="1">
      <alignment horizontal="left" indent="2"/>
    </xf>
    <xf numFmtId="3" fontId="1" fillId="0" borderId="0" xfId="0" applyNumberFormat="1" applyFont="1" applyBorder="1"/>
    <xf numFmtId="0" fontId="4" fillId="0" borderId="0" xfId="0" applyFont="1" applyBorder="1"/>
    <xf numFmtId="3" fontId="5" fillId="0" borderId="0" xfId="0" applyNumberFormat="1" applyFont="1" applyBorder="1"/>
    <xf numFmtId="0" fontId="5" fillId="0" borderId="0" xfId="0" applyFont="1" applyBorder="1"/>
    <xf numFmtId="0" fontId="1" fillId="0" borderId="0" xfId="0" applyFont="1" applyBorder="1" applyAlignment="1">
      <alignment horizontal="left"/>
    </xf>
    <xf numFmtId="0" fontId="6" fillId="0" borderId="0" xfId="0" applyFont="1" applyAlignment="1">
      <alignment wrapText="1"/>
    </xf>
    <xf numFmtId="3" fontId="0" fillId="0" borderId="0" xfId="0" applyNumberFormat="1" applyFont="1" applyBorder="1"/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1" fontId="3" fillId="0" borderId="0" xfId="0" applyNumberFormat="1" applyFont="1"/>
    <xf numFmtId="2" fontId="0" fillId="0" borderId="0" xfId="0" applyNumberFormat="1"/>
    <xf numFmtId="2" fontId="3" fillId="0" borderId="0" xfId="0" applyNumberFormat="1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3" fillId="0" borderId="0" xfId="0" applyNumberFormat="1" applyFont="1"/>
    <xf numFmtId="0" fontId="0" fillId="0" borderId="4" xfId="0" applyBorder="1"/>
    <xf numFmtId="0" fontId="1" fillId="0" borderId="5" xfId="0" applyFont="1" applyBorder="1"/>
    <xf numFmtId="3" fontId="1" fillId="0" borderId="6" xfId="0" applyNumberFormat="1" applyFont="1" applyBorder="1"/>
    <xf numFmtId="3" fontId="7" fillId="0" borderId="6" xfId="0" applyNumberFormat="1" applyFont="1" applyBorder="1"/>
    <xf numFmtId="3" fontId="3" fillId="0" borderId="0" xfId="0" applyNumberFormat="1" applyFont="1" applyAlignment="1">
      <alignment horizontal="right"/>
    </xf>
    <xf numFmtId="1" fontId="0" fillId="0" borderId="0" xfId="0" applyNumberFormat="1"/>
    <xf numFmtId="0" fontId="8" fillId="0" borderId="0" xfId="0" applyFont="1" applyBorder="1" applyAlignment="1"/>
    <xf numFmtId="1" fontId="8" fillId="0" borderId="0" xfId="0" applyNumberFormat="1" applyFont="1" applyBorder="1" applyAlignment="1"/>
    <xf numFmtId="10" fontId="9" fillId="0" borderId="0" xfId="0" applyNumberFormat="1" applyFont="1"/>
    <xf numFmtId="0" fontId="0" fillId="0" borderId="0" xfId="0" quotePrefix="1"/>
    <xf numFmtId="3" fontId="7" fillId="0" borderId="0" xfId="0" applyNumberFormat="1" applyFont="1" applyBorder="1"/>
    <xf numFmtId="3" fontId="10" fillId="0" borderId="0" xfId="0" applyNumberFormat="1" applyFont="1"/>
    <xf numFmtId="0" fontId="10" fillId="0" borderId="0" xfId="0" applyFont="1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0" fillId="0" borderId="0" xfId="1" applyNumberFormat="1" applyFont="1"/>
    <xf numFmtId="0" fontId="12" fillId="0" borderId="0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14" fillId="0" borderId="0" xfId="0" applyFont="1" applyBorder="1" applyAlignment="1">
      <alignment wrapText="1"/>
    </xf>
    <xf numFmtId="0" fontId="13" fillId="0" borderId="0" xfId="0" quotePrefix="1" applyFont="1" applyBorder="1" applyAlignment="1">
      <alignment wrapText="1"/>
    </xf>
    <xf numFmtId="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Einnahmen und Ausgaben technische Betriebe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Daten!$A$183</c:f>
              <c:strCache>
                <c:ptCount val="1"/>
                <c:pt idx="0">
                  <c:v>Ertrag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Daten!$B$156:$L$156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Daten!$B$183:$L$183</c:f>
              <c:numCache>
                <c:formatCode>#,##0</c:formatCode>
                <c:ptCount val="11"/>
                <c:pt idx="0">
                  <c:v>276506457</c:v>
                </c:pt>
                <c:pt idx="1">
                  <c:v>278354581</c:v>
                </c:pt>
                <c:pt idx="2">
                  <c:v>331814182</c:v>
                </c:pt>
                <c:pt idx="3">
                  <c:v>302979926</c:v>
                </c:pt>
                <c:pt idx="4">
                  <c:v>16247790</c:v>
                </c:pt>
                <c:pt idx="5">
                  <c:v>17122689</c:v>
                </c:pt>
                <c:pt idx="6">
                  <c:v>323588194</c:v>
                </c:pt>
                <c:pt idx="7">
                  <c:v>373257296</c:v>
                </c:pt>
                <c:pt idx="8">
                  <c:v>423476315</c:v>
                </c:pt>
                <c:pt idx="9">
                  <c:v>441199549</c:v>
                </c:pt>
                <c:pt idx="10">
                  <c:v>323487822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05-47C0-891A-1F949BB01E4D}"/>
            </c:ext>
          </c:extLst>
        </c:ser>
        <c:ser>
          <c:idx val="1"/>
          <c:order val="1"/>
          <c:tx>
            <c:strRef>
              <c:f>Daten!$A$184</c:f>
              <c:strCache>
                <c:ptCount val="1"/>
                <c:pt idx="0">
                  <c:v>Aufwand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Daten!$B$156:$L$156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Daten!$B$184:$L$184</c:f>
              <c:numCache>
                <c:formatCode>#,##0</c:formatCode>
                <c:ptCount val="11"/>
                <c:pt idx="0">
                  <c:v>305929048</c:v>
                </c:pt>
                <c:pt idx="1">
                  <c:v>309038686</c:v>
                </c:pt>
                <c:pt idx="2">
                  <c:v>362219164</c:v>
                </c:pt>
                <c:pt idx="3">
                  <c:v>332118538</c:v>
                </c:pt>
                <c:pt idx="4">
                  <c:v>99456150</c:v>
                </c:pt>
                <c:pt idx="5">
                  <c:v>85866596</c:v>
                </c:pt>
                <c:pt idx="6">
                  <c:v>350172690</c:v>
                </c:pt>
                <c:pt idx="7">
                  <c:v>399709300</c:v>
                </c:pt>
                <c:pt idx="8">
                  <c:v>448680114</c:v>
                </c:pt>
                <c:pt idx="9">
                  <c:v>470427068</c:v>
                </c:pt>
                <c:pt idx="10">
                  <c:v>355217174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05-47C0-891A-1F949BB01E4D}"/>
            </c:ext>
          </c:extLst>
        </c:ser>
        <c:ser>
          <c:idx val="2"/>
          <c:order val="2"/>
          <c:tx>
            <c:strRef>
              <c:f>Daten!$A$185</c:f>
              <c:strCache>
                <c:ptCount val="1"/>
                <c:pt idx="0">
                  <c:v>Ergebnis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Daten!$B$156:$L$156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Daten!$B$185:$L$185</c:f>
              <c:numCache>
                <c:formatCode>#,##0</c:formatCode>
                <c:ptCount val="11"/>
                <c:pt idx="0">
                  <c:v>-29422591</c:v>
                </c:pt>
                <c:pt idx="1">
                  <c:v>-30684105</c:v>
                </c:pt>
                <c:pt idx="2">
                  <c:v>-30404982</c:v>
                </c:pt>
                <c:pt idx="3">
                  <c:v>-29138612</c:v>
                </c:pt>
                <c:pt idx="4">
                  <c:v>-83208360</c:v>
                </c:pt>
                <c:pt idx="5">
                  <c:v>-68743907</c:v>
                </c:pt>
                <c:pt idx="6">
                  <c:v>-26584496</c:v>
                </c:pt>
                <c:pt idx="7">
                  <c:v>-26452004</c:v>
                </c:pt>
                <c:pt idx="8">
                  <c:v>-25203799</c:v>
                </c:pt>
                <c:pt idx="9">
                  <c:v>-29227519</c:v>
                </c:pt>
                <c:pt idx="10">
                  <c:v>-31729352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05-47C0-891A-1F949BB01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0784815"/>
        <c:axId val="1950843743"/>
      </c:lineChart>
      <c:catAx>
        <c:axId val="2130784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50843743"/>
        <c:crosses val="autoZero"/>
        <c:auto val="1"/>
        <c:lblAlgn val="ctr"/>
        <c:lblOffset val="100"/>
        <c:noMultiLvlLbl val="0"/>
      </c:catAx>
      <c:valAx>
        <c:axId val="1950843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307848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Eigenwirtschaftsbetriebe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Daten!$A$172</c:f>
              <c:strCache>
                <c:ptCount val="1"/>
                <c:pt idx="0">
                  <c:v>Stadtbus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Daten!$B$156:$L$156</c15:sqref>
                  </c15:fullRef>
                </c:ext>
              </c:extLst>
              <c:f>Daten!$G$156:$L$156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Daten!$B$172:$L$172</c15:sqref>
                  </c15:fullRef>
                </c:ext>
              </c:extLst>
              <c:f>Daten!$G$172:$L$172</c:f>
              <c:numCache>
                <c:formatCode>General</c:formatCode>
                <c:ptCount val="6"/>
                <c:pt idx="0" formatCode="#,##0">
                  <c:v>-5391320</c:v>
                </c:pt>
                <c:pt idx="1">
                  <c:v>487495</c:v>
                </c:pt>
                <c:pt idx="2" formatCode="#,##0">
                  <c:v>249804</c:v>
                </c:pt>
                <c:pt idx="3">
                  <c:v>600000</c:v>
                </c:pt>
                <c:pt idx="4">
                  <c:v>500000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D3-4793-B175-A5FCA32DCF51}"/>
            </c:ext>
          </c:extLst>
        </c:ser>
        <c:ser>
          <c:idx val="1"/>
          <c:order val="1"/>
          <c:tx>
            <c:strRef>
              <c:f>Daten!$A$173</c:f>
              <c:strCache>
                <c:ptCount val="1"/>
                <c:pt idx="0">
                  <c:v>Parkhäuser und Parkplätze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Daten!$B$156:$L$156</c15:sqref>
                  </c15:fullRef>
                </c:ext>
              </c:extLst>
              <c:f>Daten!$G$156:$L$156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Daten!$B$173:$L$173</c15:sqref>
                  </c15:fullRef>
                </c:ext>
              </c:extLst>
              <c:f>Daten!$G$173:$L$173</c:f>
              <c:numCache>
                <c:formatCode>General</c:formatCode>
                <c:ptCount val="6"/>
                <c:pt idx="0" formatCode="#,##0">
                  <c:v>1379290</c:v>
                </c:pt>
                <c:pt idx="1" formatCode="#,##0">
                  <c:v>-987292</c:v>
                </c:pt>
                <c:pt idx="2" formatCode="#,##0">
                  <c:v>1622592</c:v>
                </c:pt>
                <c:pt idx="3">
                  <c:v>1400000</c:v>
                </c:pt>
                <c:pt idx="4">
                  <c:v>1900000</c:v>
                </c:pt>
                <c:pt idx="5">
                  <c:v>-8100000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D3-4793-B175-A5FCA32DCF51}"/>
            </c:ext>
          </c:extLst>
        </c:ser>
        <c:ser>
          <c:idx val="2"/>
          <c:order val="2"/>
          <c:tx>
            <c:strRef>
              <c:f>Daten!$A$174</c:f>
              <c:strCache>
                <c:ptCount val="1"/>
                <c:pt idx="0">
                  <c:v>Kranken-, Alters- und Pflegeheime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Daten!$B$156:$L$156</c15:sqref>
                  </c15:fullRef>
                </c:ext>
              </c:extLst>
              <c:f>Daten!$G$156:$L$156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Daten!$B$174:$L$174</c15:sqref>
                  </c15:fullRef>
                </c:ext>
              </c:extLst>
              <c:f>Daten!$G$174:$L$174</c:f>
              <c:numCache>
                <c:formatCode>General</c:formatCode>
                <c:ptCount val="6"/>
                <c:pt idx="1">
                  <c:v>-5826515</c:v>
                </c:pt>
                <c:pt idx="2" formatCode="#,##0">
                  <c:v>2096182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D3-4793-B175-A5FCA32DCF51}"/>
            </c:ext>
          </c:extLst>
        </c:ser>
        <c:ser>
          <c:idx val="3"/>
          <c:order val="3"/>
          <c:tx>
            <c:strRef>
              <c:f>Daten!$A$175</c:f>
              <c:strCache>
                <c:ptCount val="1"/>
                <c:pt idx="0">
                  <c:v>Kinder- u. Jugendheim Oberi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Daten!$B$156:$L$156</c15:sqref>
                  </c15:fullRef>
                </c:ext>
              </c:extLst>
              <c:f>Daten!$G$156:$L$156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Daten!$B$175:$L$175</c15:sqref>
                  </c15:fullRef>
                </c:ext>
              </c:extLst>
              <c:f>Daten!$G$175:$L$175</c:f>
              <c:numCache>
                <c:formatCode>General</c:formatCode>
                <c:ptCount val="6"/>
                <c:pt idx="0" formatCode="#,##0">
                  <c:v>-11130</c:v>
                </c:pt>
                <c:pt idx="1" formatCode="#,##0">
                  <c:v>-11743</c:v>
                </c:pt>
                <c:pt idx="2" formatCode="#,##0">
                  <c:v>-11130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2D3-4793-B175-A5FCA32DCF51}"/>
            </c:ext>
          </c:extLst>
        </c:ser>
        <c:ser>
          <c:idx val="5"/>
          <c:order val="5"/>
          <c:tx>
            <c:strRef>
              <c:f>Daten!$A$177</c:f>
              <c:strCache>
                <c:ptCount val="1"/>
                <c:pt idx="0">
                  <c:v>Entsorgung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Daten!$B$156:$L$156</c15:sqref>
                  </c15:fullRef>
                </c:ext>
              </c:extLst>
              <c:f>Daten!$G$156:$L$156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Daten!$B$177:$L$177</c15:sqref>
                  </c15:fullRef>
                </c:ext>
              </c:extLst>
              <c:f>Daten!$G$177:$L$177</c:f>
              <c:numCache>
                <c:formatCode>General</c:formatCode>
                <c:ptCount val="6"/>
                <c:pt idx="3">
                  <c:v>1500000</c:v>
                </c:pt>
                <c:pt idx="4">
                  <c:v>2900000</c:v>
                </c:pt>
                <c:pt idx="5">
                  <c:v>1000000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2D3-4793-B175-A5FCA32DCF51}"/>
            </c:ext>
          </c:extLst>
        </c:ser>
        <c:ser>
          <c:idx val="6"/>
          <c:order val="6"/>
          <c:tx>
            <c:strRef>
              <c:f>Daten!$A$178</c:f>
              <c:strCache>
                <c:ptCount val="1"/>
                <c:pt idx="0">
                  <c:v>Spitex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Daten!$B$156:$L$156</c15:sqref>
                  </c15:fullRef>
                </c:ext>
              </c:extLst>
              <c:f>Daten!$G$156:$L$156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Daten!$B$178:$L$178</c15:sqref>
                  </c15:fullRef>
                </c:ext>
              </c:extLst>
              <c:f>Daten!$G$178:$L$178</c:f>
              <c:numCache>
                <c:formatCode>General</c:formatCode>
                <c:ptCount val="6"/>
                <c:pt idx="3">
                  <c:v>1100000</c:v>
                </c:pt>
                <c:pt idx="4">
                  <c:v>1700000</c:v>
                </c:pt>
                <c:pt idx="5">
                  <c:v>800000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2D3-4793-B175-A5FCA32DCF51}"/>
            </c:ext>
          </c:extLst>
        </c:ser>
        <c:ser>
          <c:idx val="7"/>
          <c:order val="7"/>
          <c:tx>
            <c:strRef>
              <c:f>Daten!$A$179</c:f>
              <c:strCache>
                <c:ptCount val="1"/>
                <c:pt idx="0">
                  <c:v>Alterszentren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Daten!$B$156:$L$156</c15:sqref>
                  </c15:fullRef>
                </c:ext>
              </c:extLst>
              <c:f>Daten!$G$156:$L$156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Daten!$B$179:$L$179</c15:sqref>
                  </c15:fullRef>
                </c:ext>
              </c:extLst>
              <c:f>Daten!$G$179:$L$179</c:f>
              <c:numCache>
                <c:formatCode>General</c:formatCode>
                <c:ptCount val="6"/>
                <c:pt idx="3">
                  <c:v>1800000</c:v>
                </c:pt>
                <c:pt idx="4">
                  <c:v>800000</c:v>
                </c:pt>
                <c:pt idx="5">
                  <c:v>1700000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2D3-4793-B175-A5FCA32DC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0009615"/>
        <c:axId val="1730496207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Daten!$A$176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ullRef>
                          <c15:sqref>Daten!$B$156:$L$156</c15:sqref>
                        </c15:fullRef>
                        <c15:formulaRef>
                          <c15:sqref>Daten!$G$156:$L$156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Daten!$B$176:$L$176</c15:sqref>
                        </c15:fullRef>
                        <c15:formulaRef>
                          <c15:sqref>Daten!$G$176:$L$176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7-A2D3-4793-B175-A5FCA32DCF51}"/>
                  </c:ext>
                </c:extLst>
              </c15:ser>
            </c15:filteredLineSeries>
          </c:ext>
        </c:extLst>
      </c:lineChart>
      <c:catAx>
        <c:axId val="15500096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30496207"/>
        <c:crosses val="autoZero"/>
        <c:auto val="1"/>
        <c:lblAlgn val="ctr"/>
        <c:lblOffset val="100"/>
        <c:noMultiLvlLbl val="0"/>
      </c:catAx>
      <c:valAx>
        <c:axId val="1730496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00096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7</xdr:row>
      <xdr:rowOff>0</xdr:rowOff>
    </xdr:from>
    <xdr:to>
      <xdr:col>14</xdr:col>
      <xdr:colOff>333375</xdr:colOff>
      <xdr:row>22</xdr:row>
      <xdr:rowOff>66675</xdr:rowOff>
    </xdr:to>
    <xdr:pic>
      <xdr:nvPicPr>
        <xdr:cNvPr id="5" name="Bild 4">
          <a:extLst>
            <a:ext uri="{FF2B5EF4-FFF2-40B4-BE49-F238E27FC236}">
              <a16:creationId xmlns:a16="http://schemas.microsoft.com/office/drawing/2014/main" id="{11B83971-08FA-44F0-B863-894E3DBCB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1333500"/>
          <a:ext cx="5210175" cy="2924175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22</xdr:row>
      <xdr:rowOff>114300</xdr:rowOff>
    </xdr:from>
    <xdr:to>
      <xdr:col>7</xdr:col>
      <xdr:colOff>252412</xdr:colOff>
      <xdr:row>37</xdr:row>
      <xdr:rowOff>142875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EE3C17DE-A0FA-4DF4-A291-AD5D77FB1B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47626</xdr:colOff>
      <xdr:row>22</xdr:row>
      <xdr:rowOff>95250</xdr:rowOff>
    </xdr:from>
    <xdr:to>
      <xdr:col>15</xdr:col>
      <xdr:colOff>52388</xdr:colOff>
      <xdr:row>37</xdr:row>
      <xdr:rowOff>123825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E33A26AE-E1D6-438D-AF9B-67FDADB833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4F356-0C0B-4A5F-B6C9-013CB33E0F71}">
  <dimension ref="A1:M231"/>
  <sheetViews>
    <sheetView tabSelected="1" topLeftCell="A151" zoomScale="83" workbookViewId="0">
      <selection activeCell="L180" sqref="A177:L180"/>
    </sheetView>
  </sheetViews>
  <sheetFormatPr baseColWidth="10" defaultColWidth="11.3984375" defaultRowHeight="14.25"/>
  <cols>
    <col min="1" max="1" width="50.3984375" customWidth="1"/>
    <col min="2" max="2" width="15.3984375" customWidth="1"/>
    <col min="3" max="5" width="13.73046875" bestFit="1" customWidth="1"/>
    <col min="6" max="6" width="14.3984375" bestFit="1" customWidth="1"/>
    <col min="7" max="7" width="13.73046875" bestFit="1" customWidth="1"/>
    <col min="8" max="9" width="12.73046875" bestFit="1" customWidth="1"/>
    <col min="10" max="11" width="12" bestFit="1" customWidth="1"/>
    <col min="12" max="12" width="12.86328125" customWidth="1"/>
    <col min="13" max="13" width="12.73046875" bestFit="1" customWidth="1"/>
  </cols>
  <sheetData>
    <row r="1" spans="1:13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</row>
    <row r="2" spans="1:13">
      <c r="A2" t="s">
        <v>1</v>
      </c>
      <c r="B2">
        <v>2010</v>
      </c>
      <c r="C2">
        <v>2011</v>
      </c>
      <c r="D2">
        <v>2012</v>
      </c>
      <c r="E2">
        <v>2013</v>
      </c>
      <c r="F2">
        <v>2014</v>
      </c>
      <c r="G2">
        <v>2015</v>
      </c>
      <c r="H2">
        <v>2016</v>
      </c>
      <c r="I2">
        <v>2017</v>
      </c>
      <c r="J2">
        <v>2018</v>
      </c>
      <c r="K2">
        <v>2019</v>
      </c>
      <c r="L2">
        <v>2020</v>
      </c>
      <c r="M2">
        <v>2021</v>
      </c>
    </row>
    <row r="3" spans="1:13" ht="18">
      <c r="A3" s="15" t="s">
        <v>2</v>
      </c>
      <c r="L3" t="s">
        <v>3</v>
      </c>
      <c r="M3" t="s">
        <v>3</v>
      </c>
    </row>
    <row r="5" spans="1:13">
      <c r="A5" t="s">
        <v>4</v>
      </c>
      <c r="B5" s="5">
        <v>1324434</v>
      </c>
      <c r="C5" s="5">
        <v>1388559</v>
      </c>
      <c r="D5" s="5">
        <v>1491170</v>
      </c>
      <c r="E5" s="5">
        <v>1465213</v>
      </c>
      <c r="F5" s="5">
        <v>1423201</v>
      </c>
      <c r="G5" s="5">
        <v>1491748</v>
      </c>
      <c r="H5" s="5">
        <v>1665833</v>
      </c>
      <c r="I5" s="5">
        <v>1607369</v>
      </c>
      <c r="J5" s="5">
        <v>1676043</v>
      </c>
      <c r="K5" s="5">
        <v>1727556</v>
      </c>
      <c r="L5" s="5">
        <v>1647493</v>
      </c>
      <c r="M5" s="5">
        <v>1649154</v>
      </c>
    </row>
    <row r="6" spans="1:13">
      <c r="A6" t="s">
        <v>5</v>
      </c>
      <c r="B6" s="6">
        <f>(B7/B5)</f>
        <v>0</v>
      </c>
      <c r="C6" s="6">
        <f t="shared" ref="C6:H6" si="0">(C7/C5)</f>
        <v>4.6180968903734014E-2</v>
      </c>
      <c r="D6" s="6">
        <f t="shared" si="0"/>
        <v>6.8812409047928805E-2</v>
      </c>
      <c r="E6" s="6">
        <f t="shared" si="0"/>
        <v>-1.7715513034623636E-2</v>
      </c>
      <c r="F6" s="6">
        <f t="shared" si="0"/>
        <v>-2.9519372175820562E-2</v>
      </c>
      <c r="G6" s="6">
        <f t="shared" si="0"/>
        <v>4.5950790616109426E-2</v>
      </c>
      <c r="H6" s="6">
        <f t="shared" si="0"/>
        <v>0.10450327253692297</v>
      </c>
      <c r="I6" s="6">
        <f>(I7/I5)</f>
        <v>-3.6372481987645651E-2</v>
      </c>
      <c r="J6" s="6">
        <f>(J7/J5)</f>
        <v>4.0973889094730861E-2</v>
      </c>
      <c r="K6" s="6">
        <f>(K7/K5)</f>
        <v>2.9818425567680586E-2</v>
      </c>
      <c r="L6" s="6">
        <f>(L7/L5)</f>
        <v>-4.8596868089879591E-2</v>
      </c>
      <c r="M6" s="6">
        <f>(M7/M5)</f>
        <v>1.007183076898822E-3</v>
      </c>
    </row>
    <row r="7" spans="1:13">
      <c r="A7" t="s">
        <v>6</v>
      </c>
      <c r="B7" s="5"/>
      <c r="C7" s="5">
        <f t="shared" ref="C7:M7" si="1">C5-B5</f>
        <v>64125</v>
      </c>
      <c r="D7" s="5">
        <f t="shared" si="1"/>
        <v>102611</v>
      </c>
      <c r="E7" s="5">
        <f t="shared" si="1"/>
        <v>-25957</v>
      </c>
      <c r="F7" s="5">
        <f t="shared" si="1"/>
        <v>-42012</v>
      </c>
      <c r="G7" s="5">
        <f t="shared" si="1"/>
        <v>68547</v>
      </c>
      <c r="H7" s="5">
        <f t="shared" si="1"/>
        <v>174085</v>
      </c>
      <c r="I7" s="5">
        <f t="shared" si="1"/>
        <v>-58464</v>
      </c>
      <c r="J7" s="5">
        <f t="shared" si="1"/>
        <v>68674</v>
      </c>
      <c r="K7" s="5">
        <f t="shared" si="1"/>
        <v>51513</v>
      </c>
      <c r="L7" s="5">
        <f t="shared" si="1"/>
        <v>-80063</v>
      </c>
      <c r="M7" s="5">
        <f t="shared" si="1"/>
        <v>1661</v>
      </c>
    </row>
    <row r="8" spans="1:13">
      <c r="A8" t="s">
        <v>7</v>
      </c>
      <c r="B8" s="5"/>
      <c r="C8" s="5">
        <f>C5-B5</f>
        <v>64125</v>
      </c>
      <c r="D8" s="5">
        <f>D5-B5</f>
        <v>166736</v>
      </c>
      <c r="E8" s="5">
        <f>E5-B5</f>
        <v>140779</v>
      </c>
      <c r="F8" s="5">
        <f>F5-B5</f>
        <v>98767</v>
      </c>
      <c r="G8" s="5">
        <f>G5-B5</f>
        <v>167314</v>
      </c>
      <c r="H8" s="5">
        <f>H5-B5</f>
        <v>341399</v>
      </c>
      <c r="I8" s="5">
        <f>I5-B5</f>
        <v>282935</v>
      </c>
      <c r="J8" s="5">
        <f>J5-B5</f>
        <v>351609</v>
      </c>
      <c r="K8" s="5">
        <f>K5-B5</f>
        <v>403122</v>
      </c>
      <c r="L8" s="5">
        <f>L5-B5</f>
        <v>323059</v>
      </c>
      <c r="M8" s="5">
        <f>M5-B5</f>
        <v>324720</v>
      </c>
    </row>
    <row r="9" spans="1:13">
      <c r="A9" t="s">
        <v>8</v>
      </c>
      <c r="B9" s="5"/>
      <c r="C9" s="6">
        <f>C8/B5</f>
        <v>4.8416908656830009E-2</v>
      </c>
      <c r="D9" s="6">
        <f>D8/B5</f>
        <v>0.12589226794238143</v>
      </c>
      <c r="E9" s="6">
        <f>E8/B5</f>
        <v>0.10629370734970561</v>
      </c>
      <c r="F9" s="6">
        <f>F8/B5</f>
        <v>7.4572987404430871E-2</v>
      </c>
      <c r="G9" s="6">
        <f>G8/B5</f>
        <v>0.1263286807798652</v>
      </c>
      <c r="H9" s="6">
        <f>H8/B5</f>
        <v>0.25776973409018494</v>
      </c>
      <c r="I9" s="6">
        <f>I8/B5</f>
        <v>0.21362710410635788</v>
      </c>
      <c r="J9" s="6">
        <f>J8/B5</f>
        <v>0.26547868749971687</v>
      </c>
      <c r="K9" s="6">
        <f>K8/B5</f>
        <v>0.30437303784107023</v>
      </c>
      <c r="L9" s="6">
        <f>L8/B5</f>
        <v>0.24392230945445376</v>
      </c>
      <c r="M9" s="6">
        <f>M8/B5</f>
        <v>0.24517643008258622</v>
      </c>
    </row>
    <row r="10" spans="1:13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3" ht="18">
      <c r="A11" s="15" t="s">
        <v>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3">
      <c r="A12" t="s">
        <v>10</v>
      </c>
      <c r="B12" s="5">
        <v>431240</v>
      </c>
      <c r="C12" s="5">
        <v>445275</v>
      </c>
      <c r="D12" s="5">
        <v>454840</v>
      </c>
      <c r="E12" s="5">
        <v>453263</v>
      </c>
      <c r="F12" s="5">
        <v>436301</v>
      </c>
      <c r="G12" s="5">
        <v>427069</v>
      </c>
      <c r="H12" s="5">
        <v>570621</v>
      </c>
      <c r="I12" s="5">
        <v>412565</v>
      </c>
      <c r="J12" s="5">
        <v>442938</v>
      </c>
      <c r="K12" s="5">
        <v>448673</v>
      </c>
      <c r="L12" s="5">
        <v>464968</v>
      </c>
      <c r="M12" s="5">
        <v>473865</v>
      </c>
    </row>
    <row r="13" spans="1:13">
      <c r="A13" t="s">
        <v>11</v>
      </c>
      <c r="B13" s="4">
        <f>B12/B5</f>
        <v>0.32560323881748732</v>
      </c>
      <c r="C13" s="4">
        <f t="shared" ref="C13:K13" si="2">C12/C5</f>
        <v>0.32067416652803377</v>
      </c>
      <c r="D13" s="4">
        <f t="shared" si="2"/>
        <v>0.30502223086569608</v>
      </c>
      <c r="E13" s="4">
        <f t="shared" si="2"/>
        <v>0.30934956214557202</v>
      </c>
      <c r="F13" s="4">
        <f t="shared" si="2"/>
        <v>0.3065631628982835</v>
      </c>
      <c r="G13" s="4">
        <f t="shared" si="2"/>
        <v>0.28628763035043453</v>
      </c>
      <c r="H13" s="4">
        <f t="shared" si="2"/>
        <v>0.34254394047902759</v>
      </c>
      <c r="I13" s="4">
        <f t="shared" si="2"/>
        <v>0.25667099465026388</v>
      </c>
      <c r="J13" s="4">
        <f t="shared" si="2"/>
        <v>0.26427603587736115</v>
      </c>
      <c r="K13" s="4">
        <f t="shared" si="2"/>
        <v>0.25971545929625434</v>
      </c>
      <c r="L13" s="4">
        <f>L12/L5</f>
        <v>0.28222760278799364</v>
      </c>
      <c r="M13" s="4">
        <f>M12/M5</f>
        <v>0.2873382352406143</v>
      </c>
    </row>
    <row r="14" spans="1:13">
      <c r="A14" t="s">
        <v>12</v>
      </c>
      <c r="B14" s="5">
        <v>140206</v>
      </c>
      <c r="C14" s="5">
        <v>151328</v>
      </c>
      <c r="D14" s="5">
        <v>157246</v>
      </c>
      <c r="E14" s="5">
        <v>154157</v>
      </c>
      <c r="F14" s="5">
        <v>159518</v>
      </c>
      <c r="G14" s="5">
        <v>239294</v>
      </c>
      <c r="H14" s="5">
        <v>240057</v>
      </c>
      <c r="I14" s="5">
        <v>280820</v>
      </c>
      <c r="J14" s="5">
        <v>334163</v>
      </c>
      <c r="K14" s="5">
        <v>351793</v>
      </c>
      <c r="L14" s="5">
        <v>250023</v>
      </c>
      <c r="M14" s="5">
        <v>235868</v>
      </c>
    </row>
    <row r="15" spans="1:13">
      <c r="A15" t="s">
        <v>11</v>
      </c>
      <c r="B15" s="4">
        <f>B14/B5</f>
        <v>0.10586106970977792</v>
      </c>
      <c r="C15" s="4">
        <f t="shared" ref="C15:K15" si="3">C14/C5</f>
        <v>0.10898204541542707</v>
      </c>
      <c r="D15" s="4">
        <f t="shared" si="3"/>
        <v>0.10545142404957181</v>
      </c>
      <c r="E15" s="4">
        <f t="shared" si="3"/>
        <v>0.10521132422385004</v>
      </c>
      <c r="F15" s="4">
        <f t="shared" si="3"/>
        <v>0.11208395722037857</v>
      </c>
      <c r="G15" s="4">
        <f t="shared" si="3"/>
        <v>0.16041181218275471</v>
      </c>
      <c r="H15" s="4">
        <f t="shared" si="3"/>
        <v>0.14410628196223751</v>
      </c>
      <c r="I15" s="4">
        <f t="shared" si="3"/>
        <v>0.17470786110718819</v>
      </c>
      <c r="J15" s="4">
        <f t="shared" si="3"/>
        <v>0.19937614965725819</v>
      </c>
      <c r="K15" s="4">
        <f t="shared" si="3"/>
        <v>0.20363623523636859</v>
      </c>
      <c r="L15" s="4">
        <f>L14/L5</f>
        <v>0.15175967363746007</v>
      </c>
      <c r="M15" s="4">
        <f>M14/M5</f>
        <v>0.14302363514868835</v>
      </c>
    </row>
    <row r="16" spans="1:13">
      <c r="A16" t="s">
        <v>13</v>
      </c>
      <c r="B16" s="5">
        <v>17912</v>
      </c>
      <c r="C16" s="5">
        <v>19474</v>
      </c>
      <c r="D16" s="5">
        <v>21438</v>
      </c>
      <c r="E16" s="5">
        <v>22117</v>
      </c>
      <c r="F16" s="5">
        <v>21880</v>
      </c>
      <c r="G16" s="5">
        <v>22362</v>
      </c>
      <c r="H16" s="5">
        <v>21550</v>
      </c>
      <c r="I16" s="5">
        <v>22084</v>
      </c>
      <c r="J16" s="5">
        <v>22227</v>
      </c>
      <c r="K16" s="5">
        <v>24512</v>
      </c>
      <c r="L16" s="5">
        <v>24337</v>
      </c>
    </row>
    <row r="17" spans="1:13">
      <c r="A17" t="s">
        <v>11</v>
      </c>
      <c r="B17" s="4">
        <f>B16/B5</f>
        <v>1.3524267724930046E-2</v>
      </c>
      <c r="C17" s="4">
        <f t="shared" ref="C17:K17" si="4">C16/C5</f>
        <v>1.4024611125634561E-2</v>
      </c>
      <c r="D17" s="4">
        <f t="shared" si="4"/>
        <v>1.4376630431137965E-2</v>
      </c>
      <c r="E17" s="4">
        <f t="shared" si="4"/>
        <v>1.5094733666709209E-2</v>
      </c>
      <c r="F17" s="4">
        <f t="shared" si="4"/>
        <v>1.537379470643992E-2</v>
      </c>
      <c r="G17" s="4">
        <f t="shared" si="4"/>
        <v>1.4990467558863829E-2</v>
      </c>
      <c r="H17" s="4">
        <f t="shared" si="4"/>
        <v>1.2936470822705517E-2</v>
      </c>
      <c r="I17" s="4">
        <f t="shared" si="4"/>
        <v>1.3739222294320719E-2</v>
      </c>
      <c r="J17" s="4">
        <f t="shared" si="4"/>
        <v>1.3261592930491639E-2</v>
      </c>
      <c r="K17" s="4">
        <f t="shared" si="4"/>
        <v>1.4188830926464903E-2</v>
      </c>
      <c r="L17" s="4">
        <f>L16/L5</f>
        <v>1.4772141672225618E-2</v>
      </c>
    </row>
    <row r="18" spans="1:13">
      <c r="A18" t="s">
        <v>14</v>
      </c>
      <c r="B18" s="5">
        <v>181084</v>
      </c>
      <c r="C18" s="5">
        <v>203866</v>
      </c>
      <c r="D18" s="5">
        <v>216557</v>
      </c>
      <c r="E18" s="5">
        <v>21650</v>
      </c>
      <c r="F18" s="5">
        <v>21058</v>
      </c>
      <c r="G18" s="5">
        <v>23128</v>
      </c>
      <c r="H18" s="5">
        <v>23468</v>
      </c>
      <c r="I18" s="5">
        <v>24480</v>
      </c>
      <c r="J18" s="5">
        <v>26295</v>
      </c>
      <c r="K18" s="5">
        <v>27142</v>
      </c>
      <c r="L18" s="5">
        <v>28410</v>
      </c>
    </row>
    <row r="19" spans="1:13">
      <c r="A19" t="s">
        <v>11</v>
      </c>
      <c r="B19" s="4">
        <f>B18/B5</f>
        <v>0.13672557484933187</v>
      </c>
      <c r="C19" s="4">
        <f t="shared" ref="C19:K19" si="5">C18/C5</f>
        <v>0.14681839230454016</v>
      </c>
      <c r="D19" s="4">
        <f t="shared" si="5"/>
        <v>0.14522623175090701</v>
      </c>
      <c r="E19" s="4">
        <f t="shared" si="5"/>
        <v>1.4776008675871699E-2</v>
      </c>
      <c r="F19" s="4">
        <f t="shared" si="5"/>
        <v>1.4796223442788475E-2</v>
      </c>
      <c r="G19" s="4">
        <f t="shared" si="5"/>
        <v>1.550395911373771E-2</v>
      </c>
      <c r="H19" s="4">
        <f t="shared" si="5"/>
        <v>1.4087846740939818E-2</v>
      </c>
      <c r="I19" s="4">
        <f t="shared" si="5"/>
        <v>1.5229856989900887E-2</v>
      </c>
      <c r="J19" s="4">
        <f t="shared" si="5"/>
        <v>1.5688738296093834E-2</v>
      </c>
      <c r="K19" s="4">
        <f t="shared" si="5"/>
        <v>1.5711212834779307E-2</v>
      </c>
      <c r="L19" s="4">
        <f>L18/L5</f>
        <v>1.72443828289407E-2</v>
      </c>
    </row>
    <row r="20" spans="1:13">
      <c r="B20" s="4"/>
      <c r="C20" s="4"/>
      <c r="D20" s="4"/>
      <c r="E20" s="4"/>
      <c r="F20" s="4"/>
      <c r="G20" s="4"/>
      <c r="H20" s="4"/>
      <c r="I20" s="4"/>
      <c r="J20" s="4"/>
      <c r="K20" s="4"/>
      <c r="L20" s="19"/>
    </row>
    <row r="21" spans="1:13" ht="18">
      <c r="A21" s="15" t="s">
        <v>15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19"/>
    </row>
    <row r="22" spans="1:13">
      <c r="A22" t="s">
        <v>16</v>
      </c>
      <c r="B22" s="5">
        <v>1288482</v>
      </c>
      <c r="C22" s="5">
        <v>1333240</v>
      </c>
      <c r="D22" s="5">
        <v>1429313</v>
      </c>
      <c r="E22" s="5">
        <v>1474528</v>
      </c>
      <c r="F22" s="5">
        <v>1457088</v>
      </c>
      <c r="G22" s="5">
        <v>1477118</v>
      </c>
      <c r="H22" s="5">
        <v>1496174</v>
      </c>
      <c r="I22" s="5">
        <v>1532515</v>
      </c>
      <c r="J22" s="5">
        <v>1580534</v>
      </c>
      <c r="K22" s="5">
        <v>1649079</v>
      </c>
      <c r="L22" s="5"/>
      <c r="M22" s="5"/>
    </row>
    <row r="23" spans="1:13">
      <c r="A23" t="s">
        <v>17</v>
      </c>
      <c r="B23" s="5">
        <f t="shared" ref="B23:K23" si="6">B5-B22</f>
        <v>35952</v>
      </c>
      <c r="C23" s="5">
        <f t="shared" si="6"/>
        <v>55319</v>
      </c>
      <c r="D23" s="5">
        <f t="shared" si="6"/>
        <v>61857</v>
      </c>
      <c r="E23" s="5">
        <f t="shared" si="6"/>
        <v>-9315</v>
      </c>
      <c r="F23" s="5">
        <f t="shared" si="6"/>
        <v>-33887</v>
      </c>
      <c r="G23" s="5">
        <f t="shared" si="6"/>
        <v>14630</v>
      </c>
      <c r="H23" s="5">
        <f t="shared" si="6"/>
        <v>169659</v>
      </c>
      <c r="I23" s="5">
        <f t="shared" si="6"/>
        <v>74854</v>
      </c>
      <c r="J23" s="5">
        <f t="shared" si="6"/>
        <v>95509</v>
      </c>
      <c r="K23" s="5">
        <f t="shared" si="6"/>
        <v>78477</v>
      </c>
    </row>
    <row r="24" spans="1:13">
      <c r="A24" t="s">
        <v>18</v>
      </c>
      <c r="B24" s="6">
        <f t="shared" ref="B24:K24" si="7">B23/B22</f>
        <v>2.7902601666146675E-2</v>
      </c>
      <c r="C24" s="6">
        <f t="shared" si="7"/>
        <v>4.1492154450811558E-2</v>
      </c>
      <c r="D24" s="6">
        <f t="shared" si="7"/>
        <v>4.3277434683655712E-2</v>
      </c>
      <c r="E24" s="6">
        <f t="shared" si="7"/>
        <v>-6.3172757655331063E-3</v>
      </c>
      <c r="F24" s="6">
        <f t="shared" si="7"/>
        <v>-2.3256659858567223E-2</v>
      </c>
      <c r="G24" s="6">
        <f t="shared" si="7"/>
        <v>9.904421989306203E-3</v>
      </c>
      <c r="H24" s="6">
        <f t="shared" si="7"/>
        <v>0.11339523344209965</v>
      </c>
      <c r="I24" s="6">
        <f t="shared" si="7"/>
        <v>4.8843893860745245E-2</v>
      </c>
      <c r="J24" s="6">
        <f t="shared" si="7"/>
        <v>6.0428310937948822E-2</v>
      </c>
      <c r="K24" s="6">
        <f t="shared" si="7"/>
        <v>4.7588381150933341E-2</v>
      </c>
    </row>
    <row r="25" spans="1:13">
      <c r="A25" t="s">
        <v>19</v>
      </c>
      <c r="B25" s="5" t="s">
        <v>20</v>
      </c>
      <c r="C25" s="5" t="s">
        <v>21</v>
      </c>
      <c r="D25" s="5" t="s">
        <v>22</v>
      </c>
      <c r="E25" s="5" t="s">
        <v>23</v>
      </c>
      <c r="F25" s="5" t="s">
        <v>23</v>
      </c>
      <c r="G25" s="5" t="s">
        <v>23</v>
      </c>
      <c r="H25" s="5" t="s">
        <v>24</v>
      </c>
      <c r="I25" s="5" t="s">
        <v>25</v>
      </c>
      <c r="J25" s="5" t="s">
        <v>26</v>
      </c>
      <c r="K25" s="5" t="s">
        <v>27</v>
      </c>
    </row>
    <row r="26" spans="1:13"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13" s="17" customFormat="1" ht="18">
      <c r="A27" s="15" t="s">
        <v>28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3" s="10" customFormat="1">
      <c r="A28" s="10" t="s">
        <v>29</v>
      </c>
      <c r="B28" s="14">
        <v>59044</v>
      </c>
      <c r="C28" s="14">
        <v>62248</v>
      </c>
      <c r="D28" s="14">
        <v>61753</v>
      </c>
      <c r="E28" s="14">
        <v>61668</v>
      </c>
      <c r="F28" s="14">
        <v>57220</v>
      </c>
      <c r="G28" s="14">
        <v>57748</v>
      </c>
      <c r="H28" s="14">
        <v>57003</v>
      </c>
      <c r="I28" s="14">
        <v>59685</v>
      </c>
      <c r="J28" s="14">
        <v>58571</v>
      </c>
      <c r="K28" s="14">
        <v>59583</v>
      </c>
      <c r="L28" s="14">
        <v>59317</v>
      </c>
    </row>
    <row r="29" spans="1:13" s="12" customFormat="1">
      <c r="A29" s="13" t="s">
        <v>30</v>
      </c>
      <c r="B29" s="11">
        <v>23863</v>
      </c>
      <c r="C29" s="11">
        <v>24845</v>
      </c>
      <c r="D29" s="11">
        <v>26234</v>
      </c>
      <c r="E29" s="11">
        <v>26052</v>
      </c>
      <c r="F29" s="11">
        <v>24550</v>
      </c>
      <c r="G29" s="11">
        <v>24893</v>
      </c>
      <c r="H29" s="11">
        <v>24573</v>
      </c>
      <c r="I29" s="11">
        <v>25100</v>
      </c>
      <c r="J29" s="11">
        <v>25750</v>
      </c>
      <c r="K29" s="11">
        <v>25142</v>
      </c>
      <c r="L29" s="11">
        <v>24696</v>
      </c>
    </row>
    <row r="30" spans="1:13" s="12" customFormat="1">
      <c r="A30" s="13" t="s">
        <v>12</v>
      </c>
      <c r="B30" s="11">
        <v>12244</v>
      </c>
      <c r="C30" s="11">
        <v>13254</v>
      </c>
      <c r="D30" s="11">
        <v>13067</v>
      </c>
      <c r="E30" s="11">
        <v>12790</v>
      </c>
      <c r="F30" s="11">
        <v>11307</v>
      </c>
      <c r="G30" s="11">
        <v>10572</v>
      </c>
      <c r="H30" s="11">
        <v>10907</v>
      </c>
      <c r="I30" s="11">
        <v>11247</v>
      </c>
      <c r="J30" s="11">
        <v>11786</v>
      </c>
      <c r="K30" s="11">
        <v>10128</v>
      </c>
      <c r="L30" s="11">
        <v>9287</v>
      </c>
    </row>
    <row r="31" spans="1:13" s="10" customFormat="1">
      <c r="A31" s="10" t="s">
        <v>31</v>
      </c>
      <c r="B31" s="14">
        <v>106474</v>
      </c>
      <c r="C31" s="14">
        <v>106175</v>
      </c>
      <c r="D31" s="14">
        <v>108338</v>
      </c>
      <c r="E31" s="14">
        <v>97154</v>
      </c>
      <c r="F31" s="14">
        <v>91271</v>
      </c>
      <c r="G31" s="14">
        <v>89687</v>
      </c>
      <c r="H31" s="14">
        <v>94182</v>
      </c>
      <c r="I31" s="14">
        <v>92674</v>
      </c>
      <c r="J31" s="14">
        <v>93356</v>
      </c>
      <c r="K31" s="14">
        <v>103619</v>
      </c>
      <c r="L31" s="14">
        <v>102716</v>
      </c>
    </row>
    <row r="32" spans="1:13" s="12" customFormat="1">
      <c r="A32" s="13" t="s">
        <v>30</v>
      </c>
      <c r="B32" s="11">
        <v>36385</v>
      </c>
      <c r="C32" s="11">
        <v>37338</v>
      </c>
      <c r="D32" s="11">
        <v>39281</v>
      </c>
      <c r="E32" s="11">
        <v>37219</v>
      </c>
      <c r="F32" s="11">
        <v>34268</v>
      </c>
      <c r="G32" s="11">
        <v>32511</v>
      </c>
      <c r="H32" s="11">
        <v>35263</v>
      </c>
      <c r="I32" s="11">
        <v>32113</v>
      </c>
      <c r="J32" s="11">
        <v>32622</v>
      </c>
      <c r="K32" s="11">
        <v>33861</v>
      </c>
      <c r="L32" s="11">
        <v>36500</v>
      </c>
    </row>
    <row r="33" spans="1:12" s="12" customFormat="1">
      <c r="A33" s="13" t="s">
        <v>12</v>
      </c>
      <c r="B33" s="11">
        <v>17754</v>
      </c>
      <c r="C33" s="11">
        <v>18735</v>
      </c>
      <c r="D33" s="11">
        <v>17928</v>
      </c>
      <c r="E33" s="11">
        <v>17184</v>
      </c>
      <c r="F33" s="11">
        <v>15120</v>
      </c>
      <c r="G33" s="11">
        <v>13609</v>
      </c>
      <c r="H33" s="11">
        <v>14662</v>
      </c>
      <c r="I33" s="11">
        <v>15923</v>
      </c>
      <c r="J33" s="11">
        <v>14352</v>
      </c>
      <c r="K33" s="11">
        <v>15936</v>
      </c>
      <c r="L33" s="11">
        <v>16862</v>
      </c>
    </row>
    <row r="34" spans="1:12" s="10" customFormat="1">
      <c r="A34" s="10" t="s">
        <v>32</v>
      </c>
      <c r="B34" s="14">
        <v>68510</v>
      </c>
      <c r="C34" s="14">
        <v>68829</v>
      </c>
      <c r="D34" s="14">
        <v>70379</v>
      </c>
      <c r="E34" s="14">
        <v>70559</v>
      </c>
      <c r="F34" s="14">
        <v>70144</v>
      </c>
      <c r="G34" s="14">
        <v>70440</v>
      </c>
      <c r="H34" s="14">
        <v>71628</v>
      </c>
      <c r="I34" s="14">
        <v>71956</v>
      </c>
      <c r="J34" s="14">
        <v>73422</v>
      </c>
      <c r="K34" s="14">
        <v>74033</v>
      </c>
      <c r="L34" s="14">
        <v>73205</v>
      </c>
    </row>
    <row r="35" spans="1:12" s="12" customFormat="1">
      <c r="A35" s="13" t="s">
        <v>30</v>
      </c>
      <c r="B35" s="11">
        <v>48992</v>
      </c>
      <c r="C35" s="11">
        <v>49926</v>
      </c>
      <c r="D35" s="11">
        <v>50713</v>
      </c>
      <c r="E35" s="11">
        <v>50393</v>
      </c>
      <c r="F35" s="11">
        <v>50251</v>
      </c>
      <c r="G35" s="11">
        <v>48932</v>
      </c>
      <c r="H35" s="11">
        <v>48883</v>
      </c>
      <c r="I35" s="11">
        <v>49769</v>
      </c>
      <c r="J35" s="11">
        <v>50493</v>
      </c>
      <c r="K35" s="11">
        <v>50016</v>
      </c>
      <c r="L35" s="11">
        <v>50770</v>
      </c>
    </row>
    <row r="36" spans="1:12" s="12" customFormat="1">
      <c r="A36" s="13" t="s">
        <v>12</v>
      </c>
      <c r="B36" s="11">
        <v>7825</v>
      </c>
      <c r="C36" s="11">
        <v>6879</v>
      </c>
      <c r="D36" s="11">
        <v>7458</v>
      </c>
      <c r="E36" s="11">
        <v>7779</v>
      </c>
      <c r="F36" s="11">
        <v>6595</v>
      </c>
      <c r="G36" s="11">
        <v>8956</v>
      </c>
      <c r="H36" s="11">
        <v>8503</v>
      </c>
      <c r="I36" s="11">
        <v>9214</v>
      </c>
      <c r="J36" s="11">
        <v>8837</v>
      </c>
      <c r="K36" s="11">
        <v>8079</v>
      </c>
      <c r="L36" s="11">
        <v>8409</v>
      </c>
    </row>
    <row r="37" spans="1:12" s="10" customFormat="1">
      <c r="A37" s="10" t="s">
        <v>33</v>
      </c>
      <c r="B37" s="14">
        <v>343723</v>
      </c>
      <c r="C37" s="14">
        <v>398960</v>
      </c>
      <c r="D37" s="14">
        <v>400473</v>
      </c>
      <c r="E37" s="14">
        <v>416433</v>
      </c>
      <c r="F37" s="14">
        <v>405095</v>
      </c>
      <c r="G37" s="14">
        <v>418528</v>
      </c>
      <c r="H37" s="14">
        <v>463331</v>
      </c>
      <c r="I37" s="14">
        <v>470437</v>
      </c>
      <c r="J37" s="14">
        <v>465028</v>
      </c>
      <c r="K37" s="14">
        <v>471756</v>
      </c>
      <c r="L37" s="14">
        <v>486469</v>
      </c>
    </row>
    <row r="38" spans="1:12" s="12" customFormat="1">
      <c r="A38" s="13" t="s">
        <v>30</v>
      </c>
      <c r="B38" s="11">
        <v>110782</v>
      </c>
      <c r="C38" s="11">
        <v>113472</v>
      </c>
      <c r="D38" s="11">
        <v>114437</v>
      </c>
      <c r="E38" s="11">
        <v>114374</v>
      </c>
      <c r="F38" s="11">
        <v>112088</v>
      </c>
      <c r="G38" s="11">
        <v>110297</v>
      </c>
      <c r="H38" s="11">
        <v>120072</v>
      </c>
      <c r="I38" s="11">
        <v>110060</v>
      </c>
      <c r="J38" s="11">
        <v>113326</v>
      </c>
      <c r="K38" s="11">
        <v>113586</v>
      </c>
      <c r="L38" s="11">
        <v>117589</v>
      </c>
    </row>
    <row r="39" spans="1:12" s="12" customFormat="1">
      <c r="A39" s="13" t="s">
        <v>12</v>
      </c>
      <c r="B39" s="11">
        <v>17275</v>
      </c>
      <c r="C39" s="11">
        <v>18130</v>
      </c>
      <c r="D39" s="11">
        <v>18687</v>
      </c>
      <c r="E39" s="11">
        <v>17984</v>
      </c>
      <c r="F39" s="11">
        <v>18006</v>
      </c>
      <c r="G39" s="11">
        <v>22950</v>
      </c>
      <c r="H39" s="11">
        <v>23761</v>
      </c>
      <c r="I39" s="11">
        <v>22100</v>
      </c>
      <c r="J39" s="11">
        <v>22164</v>
      </c>
      <c r="K39" s="11">
        <v>23551</v>
      </c>
      <c r="L39" s="11">
        <v>23112</v>
      </c>
    </row>
    <row r="40" spans="1:12" s="10" customFormat="1">
      <c r="A40" s="10" t="s">
        <v>34</v>
      </c>
      <c r="B40" s="14">
        <v>305929</v>
      </c>
      <c r="C40" s="14">
        <v>309038</v>
      </c>
      <c r="D40" s="14">
        <v>362219</v>
      </c>
      <c r="E40" s="14">
        <v>332118</v>
      </c>
      <c r="F40" s="14">
        <v>342492</v>
      </c>
      <c r="G40" s="14">
        <v>349634</v>
      </c>
      <c r="H40" s="14">
        <v>350172</v>
      </c>
      <c r="I40" s="14">
        <v>399709</v>
      </c>
      <c r="J40" s="14">
        <v>448680</v>
      </c>
      <c r="K40" s="14">
        <v>470427</v>
      </c>
      <c r="L40" s="14">
        <v>355217</v>
      </c>
    </row>
    <row r="41" spans="1:12" s="12" customFormat="1">
      <c r="A41" s="13" t="s">
        <v>30</v>
      </c>
      <c r="B41" s="11">
        <v>83530</v>
      </c>
      <c r="C41" s="11">
        <v>85893</v>
      </c>
      <c r="D41" s="11">
        <v>87012</v>
      </c>
      <c r="E41" s="11">
        <v>87767</v>
      </c>
      <c r="F41" s="11">
        <v>86204</v>
      </c>
      <c r="G41" s="11">
        <v>86534</v>
      </c>
      <c r="H41" s="11">
        <v>104174</v>
      </c>
      <c r="I41" s="11">
        <v>86443</v>
      </c>
      <c r="J41" s="11">
        <v>89826</v>
      </c>
      <c r="K41" s="11">
        <v>91214</v>
      </c>
      <c r="L41" s="11">
        <v>94662</v>
      </c>
    </row>
    <row r="42" spans="1:12" s="12" customFormat="1">
      <c r="A42" s="13" t="s">
        <v>12</v>
      </c>
      <c r="B42" s="11">
        <v>36438</v>
      </c>
      <c r="C42" s="11">
        <v>44000</v>
      </c>
      <c r="D42" s="11">
        <v>49828</v>
      </c>
      <c r="E42" s="11">
        <v>49874</v>
      </c>
      <c r="F42" s="11">
        <v>58385</v>
      </c>
      <c r="G42" s="11">
        <v>124343</v>
      </c>
      <c r="H42" s="11">
        <v>121404</v>
      </c>
      <c r="I42" s="11">
        <v>165037</v>
      </c>
      <c r="J42" s="11">
        <v>214329</v>
      </c>
      <c r="K42" s="11">
        <v>230937</v>
      </c>
      <c r="L42" s="11">
        <v>127319</v>
      </c>
    </row>
    <row r="43" spans="1:12" s="10" customFormat="1">
      <c r="A43" s="10" t="s">
        <v>35</v>
      </c>
      <c r="B43" s="14">
        <v>9425</v>
      </c>
      <c r="C43" s="14">
        <v>10499</v>
      </c>
      <c r="D43" s="14">
        <v>11219</v>
      </c>
      <c r="E43" s="14">
        <v>11146</v>
      </c>
      <c r="F43" s="14">
        <v>12419</v>
      </c>
      <c r="G43" s="14">
        <v>12614</v>
      </c>
      <c r="H43" s="14">
        <v>11066</v>
      </c>
      <c r="I43" s="14">
        <v>10825</v>
      </c>
      <c r="J43" s="14">
        <v>12184</v>
      </c>
      <c r="K43" s="14">
        <v>13311</v>
      </c>
      <c r="L43" s="14">
        <v>15179</v>
      </c>
    </row>
    <row r="44" spans="1:12" s="12" customFormat="1">
      <c r="A44" s="13" t="s">
        <v>30</v>
      </c>
      <c r="B44" s="11">
        <v>6121</v>
      </c>
      <c r="C44" s="11">
        <v>6949</v>
      </c>
      <c r="D44" s="11">
        <v>6699</v>
      </c>
      <c r="E44" s="11">
        <v>6399</v>
      </c>
      <c r="F44" s="11">
        <v>8019</v>
      </c>
      <c r="G44" s="11">
        <v>6852</v>
      </c>
      <c r="H44" s="11">
        <v>6730</v>
      </c>
      <c r="I44" s="11">
        <v>6541</v>
      </c>
      <c r="J44" s="11">
        <v>7453</v>
      </c>
      <c r="K44" s="11">
        <v>7968</v>
      </c>
      <c r="L44" s="11">
        <v>7934</v>
      </c>
    </row>
    <row r="45" spans="1:12" s="12" customFormat="1">
      <c r="A45" s="13" t="s">
        <v>12</v>
      </c>
      <c r="B45" s="11">
        <v>958</v>
      </c>
      <c r="C45" s="11">
        <v>1101</v>
      </c>
      <c r="D45" s="11">
        <v>1296</v>
      </c>
      <c r="E45" s="11">
        <v>1027</v>
      </c>
      <c r="F45" s="11">
        <v>989</v>
      </c>
      <c r="G45" s="11">
        <v>1091</v>
      </c>
      <c r="H45" s="11">
        <v>1075</v>
      </c>
      <c r="I45" s="11">
        <v>991</v>
      </c>
      <c r="J45" s="11">
        <v>1235</v>
      </c>
      <c r="K45" s="11">
        <v>1589</v>
      </c>
      <c r="L45" s="11">
        <v>3105</v>
      </c>
    </row>
    <row r="46" spans="1:12" s="10" customFormat="1">
      <c r="A46" s="18" t="s">
        <v>36</v>
      </c>
      <c r="B46" s="14">
        <v>250957</v>
      </c>
      <c r="C46" s="14">
        <v>257724</v>
      </c>
      <c r="D46" s="14">
        <v>298534</v>
      </c>
      <c r="E46" s="14">
        <v>298703</v>
      </c>
      <c r="F46" s="14">
        <v>291386</v>
      </c>
      <c r="G46" s="14">
        <v>310661</v>
      </c>
      <c r="H46" s="14">
        <v>314463</v>
      </c>
      <c r="I46" s="14">
        <v>320807</v>
      </c>
      <c r="J46" s="14">
        <v>336998</v>
      </c>
      <c r="K46" s="14">
        <v>348671</v>
      </c>
      <c r="L46" s="14">
        <v>365668</v>
      </c>
    </row>
    <row r="47" spans="1:12" s="12" customFormat="1">
      <c r="A47" s="13" t="s">
        <v>30</v>
      </c>
      <c r="B47" s="11">
        <v>98792</v>
      </c>
      <c r="C47" s="11">
        <v>103048</v>
      </c>
      <c r="D47" s="11">
        <v>105985</v>
      </c>
      <c r="E47" s="11">
        <v>106756</v>
      </c>
      <c r="F47" s="11">
        <v>105581</v>
      </c>
      <c r="G47" s="11">
        <v>101815</v>
      </c>
      <c r="H47" s="11">
        <v>99295</v>
      </c>
      <c r="I47" s="11">
        <v>100165</v>
      </c>
      <c r="J47" s="11">
        <v>104111</v>
      </c>
      <c r="K47" s="11">
        <v>109349</v>
      </c>
      <c r="L47" s="11">
        <v>113621</v>
      </c>
    </row>
    <row r="48" spans="1:12" s="12" customFormat="1">
      <c r="A48" s="13" t="s">
        <v>12</v>
      </c>
      <c r="B48" s="11">
        <v>23177</v>
      </c>
      <c r="C48" s="11">
        <v>24868</v>
      </c>
      <c r="D48" s="11">
        <v>24692</v>
      </c>
      <c r="E48" s="11">
        <v>24783</v>
      </c>
      <c r="F48" s="11">
        <v>24184</v>
      </c>
      <c r="G48" s="11">
        <v>32561</v>
      </c>
      <c r="H48" s="11">
        <v>31710</v>
      </c>
      <c r="I48" s="11">
        <v>29995</v>
      </c>
      <c r="J48" s="11">
        <v>34823</v>
      </c>
      <c r="K48" s="11">
        <v>32966</v>
      </c>
      <c r="L48" s="11">
        <v>33850</v>
      </c>
    </row>
    <row r="49" spans="1:12" s="10" customFormat="1">
      <c r="A49" s="18" t="s">
        <v>37</v>
      </c>
      <c r="B49" s="14">
        <v>180370</v>
      </c>
      <c r="C49" s="14">
        <v>175083</v>
      </c>
      <c r="D49" s="14">
        <v>178252</v>
      </c>
      <c r="E49" s="14">
        <v>177429</v>
      </c>
      <c r="F49" s="14">
        <v>153171</v>
      </c>
      <c r="G49" s="14">
        <v>182433</v>
      </c>
      <c r="H49" s="14">
        <v>303983</v>
      </c>
      <c r="I49" s="14">
        <v>181273</v>
      </c>
      <c r="J49" s="14">
        <v>187802</v>
      </c>
      <c r="K49" s="14">
        <v>186153</v>
      </c>
      <c r="L49" s="14">
        <v>189720</v>
      </c>
    </row>
    <row r="50" spans="1:12" s="12" customFormat="1">
      <c r="A50" s="13" t="s">
        <v>30</v>
      </c>
      <c r="B50" s="11">
        <v>22770</v>
      </c>
      <c r="C50" s="11">
        <v>23800</v>
      </c>
      <c r="D50" s="11">
        <v>24474</v>
      </c>
      <c r="E50" s="11">
        <v>24298</v>
      </c>
      <c r="F50" s="11">
        <v>15335</v>
      </c>
      <c r="G50" s="11">
        <v>15232</v>
      </c>
      <c r="H50" s="11">
        <v>131625</v>
      </c>
      <c r="I50" s="11">
        <v>2370</v>
      </c>
      <c r="J50" s="11">
        <v>19353</v>
      </c>
      <c r="K50" s="11">
        <v>17533</v>
      </c>
      <c r="L50" s="11">
        <v>19194</v>
      </c>
    </row>
    <row r="51" spans="1:12" s="12" customFormat="1">
      <c r="A51" s="13" t="s">
        <v>12</v>
      </c>
      <c r="B51" s="11">
        <v>24531</v>
      </c>
      <c r="C51" s="11">
        <v>24357</v>
      </c>
      <c r="D51" s="11">
        <v>24287</v>
      </c>
      <c r="E51" s="11">
        <v>22732</v>
      </c>
      <c r="F51" s="11">
        <v>24926</v>
      </c>
      <c r="G51" s="11">
        <v>25209</v>
      </c>
      <c r="H51" s="11">
        <v>28031</v>
      </c>
      <c r="I51" s="11">
        <v>26309</v>
      </c>
      <c r="J51" s="11">
        <v>26635</v>
      </c>
      <c r="K51" s="11">
        <v>28603</v>
      </c>
      <c r="L51" s="11">
        <v>28074</v>
      </c>
    </row>
    <row r="52" spans="1:12">
      <c r="E52" s="5"/>
    </row>
    <row r="53" spans="1:12">
      <c r="A53" t="s">
        <v>38</v>
      </c>
      <c r="B53" s="54" t="s">
        <v>39</v>
      </c>
      <c r="C53" s="54"/>
      <c r="D53" s="44" t="s">
        <v>40</v>
      </c>
      <c r="E53" s="54" t="s">
        <v>41</v>
      </c>
      <c r="F53" s="54"/>
      <c r="G53" s="54"/>
      <c r="H53" s="54"/>
      <c r="I53" s="54"/>
      <c r="J53" s="54"/>
      <c r="K53" s="44" t="s">
        <v>40</v>
      </c>
      <c r="L53" t="s">
        <v>42</v>
      </c>
    </row>
    <row r="54" spans="1:12">
      <c r="A54" t="s">
        <v>37</v>
      </c>
      <c r="B54" s="5">
        <v>180370</v>
      </c>
      <c r="C54" s="5">
        <v>175083</v>
      </c>
      <c r="D54" s="5">
        <v>178252</v>
      </c>
      <c r="E54" s="5">
        <v>177429</v>
      </c>
      <c r="F54" s="5">
        <v>153171</v>
      </c>
      <c r="G54" s="5">
        <v>182433</v>
      </c>
      <c r="H54" s="5">
        <v>303983</v>
      </c>
      <c r="I54" s="5">
        <v>181273</v>
      </c>
      <c r="J54" s="5">
        <v>187802</v>
      </c>
      <c r="K54" s="5">
        <v>186153</v>
      </c>
      <c r="L54" s="5">
        <v>189720</v>
      </c>
    </row>
    <row r="55" spans="1:12">
      <c r="A55" t="s">
        <v>43</v>
      </c>
      <c r="B55" s="52">
        <f>(C54+B54)/2</f>
        <v>177726.5</v>
      </c>
      <c r="C55" s="52"/>
      <c r="D55" s="43" t="s">
        <v>40</v>
      </c>
      <c r="E55" s="52">
        <f>(E54+F54+G54+H54+I54+J54)/6</f>
        <v>197681.83333333334</v>
      </c>
      <c r="F55" s="52"/>
      <c r="G55" s="52"/>
      <c r="H55" s="52"/>
      <c r="I55" s="52"/>
      <c r="J55" s="52"/>
      <c r="K55" s="43" t="s">
        <v>40</v>
      </c>
      <c r="L55" s="5">
        <v>189720</v>
      </c>
    </row>
    <row r="56" spans="1:12">
      <c r="A56" t="s">
        <v>44</v>
      </c>
      <c r="B56" s="50">
        <f>(E55-B55)/B55</f>
        <v>0.11228113609019107</v>
      </c>
      <c r="C56" s="50"/>
      <c r="D56" s="50"/>
      <c r="E56" s="50"/>
      <c r="F56" s="50"/>
      <c r="G56" s="50"/>
      <c r="H56" s="50">
        <f>(E55-L55)/E55</f>
        <v>4.0275999059094167E-2</v>
      </c>
      <c r="I56" s="50"/>
      <c r="J56" s="50"/>
      <c r="K56" s="50"/>
      <c r="L56" s="50"/>
    </row>
    <row r="57" spans="1:12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1:12" ht="14.45" customHeight="1">
      <c r="A58" t="s">
        <v>38</v>
      </c>
      <c r="B58" s="52" t="s">
        <v>45</v>
      </c>
      <c r="C58" s="52"/>
      <c r="D58" s="52"/>
      <c r="E58" s="52"/>
      <c r="F58" s="52"/>
      <c r="G58" s="52"/>
      <c r="H58" s="52"/>
      <c r="I58" s="43" t="s">
        <v>40</v>
      </c>
      <c r="J58" s="52" t="s">
        <v>46</v>
      </c>
      <c r="K58" s="52"/>
      <c r="L58" s="52"/>
    </row>
    <row r="59" spans="1:12">
      <c r="A59" t="s">
        <v>36</v>
      </c>
      <c r="B59" s="5">
        <v>250957</v>
      </c>
      <c r="C59" s="5">
        <v>257724</v>
      </c>
      <c r="D59" s="5">
        <v>298534</v>
      </c>
      <c r="E59" s="5">
        <v>298703</v>
      </c>
      <c r="F59" s="5">
        <v>291386</v>
      </c>
      <c r="G59" s="5">
        <v>310661</v>
      </c>
      <c r="H59" s="5">
        <v>314463</v>
      </c>
      <c r="I59" s="5">
        <v>320807</v>
      </c>
      <c r="J59" s="5">
        <v>336998</v>
      </c>
      <c r="K59" s="5">
        <v>348671</v>
      </c>
      <c r="L59" s="20">
        <v>365668</v>
      </c>
    </row>
    <row r="60" spans="1:12">
      <c r="A60" t="s">
        <v>43</v>
      </c>
      <c r="B60" s="52">
        <f>(B59+C59+D59+E59+F59+G59+H59)/7</f>
        <v>288918.28571428574</v>
      </c>
      <c r="C60" s="52"/>
      <c r="D60" s="52"/>
      <c r="E60" s="52"/>
      <c r="F60" s="52"/>
      <c r="G60" s="52"/>
      <c r="H60" s="52"/>
      <c r="I60" s="43" t="s">
        <v>40</v>
      </c>
      <c r="J60" s="52">
        <f>(J59+K59+L59)/3</f>
        <v>350445.66666666669</v>
      </c>
      <c r="K60" s="52"/>
      <c r="L60" s="52"/>
    </row>
    <row r="61" spans="1:12">
      <c r="A61" t="s">
        <v>44</v>
      </c>
      <c r="B61" s="50">
        <f>(J60-B60)/B60</f>
        <v>0.21295772540068997</v>
      </c>
      <c r="C61" s="50"/>
      <c r="D61" s="50"/>
      <c r="E61" s="50"/>
      <c r="F61" s="50"/>
      <c r="G61" s="50"/>
      <c r="H61" s="50"/>
      <c r="I61" s="50"/>
      <c r="J61" s="50"/>
      <c r="K61" s="50"/>
      <c r="L61" s="50"/>
    </row>
    <row r="63" spans="1:12">
      <c r="A63" s="2" t="s">
        <v>47</v>
      </c>
      <c r="B63" t="s">
        <v>48</v>
      </c>
      <c r="G63" t="s">
        <v>49</v>
      </c>
      <c r="L63" t="s">
        <v>3</v>
      </c>
    </row>
    <row r="65" spans="1:13">
      <c r="A65" t="s">
        <v>50</v>
      </c>
      <c r="B65" s="7">
        <v>1117759</v>
      </c>
      <c r="C65" s="7">
        <v>1173327</v>
      </c>
      <c r="D65" s="7">
        <v>1273011</v>
      </c>
      <c r="E65" s="7">
        <v>1239397</v>
      </c>
      <c r="F65" s="7">
        <f>SUM(F70,F75:F80)</f>
        <v>1244283</v>
      </c>
      <c r="G65" s="7">
        <v>1268685</v>
      </c>
      <c r="H65">
        <v>1328267</v>
      </c>
      <c r="I65" s="8">
        <v>1419295</v>
      </c>
      <c r="J65" s="8">
        <f>1663800+48300-251100</f>
        <v>1461000</v>
      </c>
      <c r="K65" s="8">
        <f>1714400+38200-264300</f>
        <v>1488300</v>
      </c>
      <c r="L65" s="45">
        <f>1597900+66300-267700</f>
        <v>1396500</v>
      </c>
      <c r="M65" s="45">
        <v>1350013</v>
      </c>
    </row>
    <row r="66" spans="1:13">
      <c r="A66" t="s">
        <v>51</v>
      </c>
      <c r="B66" s="9">
        <f>B65/1155226-1</f>
        <v>-3.2432614916908076E-2</v>
      </c>
      <c r="C66" s="9">
        <f>C65/B65-1</f>
        <v>4.9713757616802967E-2</v>
      </c>
      <c r="D66" s="9">
        <f t="shared" ref="D66:M66" si="8">D65/C65-1</f>
        <v>8.495841312779806E-2</v>
      </c>
      <c r="E66" s="9">
        <f t="shared" si="8"/>
        <v>-2.6405113545758807E-2</v>
      </c>
      <c r="F66" s="9">
        <f t="shared" si="8"/>
        <v>3.9422396536379356E-3</v>
      </c>
      <c r="G66" s="9">
        <f t="shared" si="8"/>
        <v>1.9611294215222674E-2</v>
      </c>
      <c r="H66" s="9">
        <f t="shared" si="8"/>
        <v>4.6963588282355362E-2</v>
      </c>
      <c r="I66" s="9">
        <f t="shared" si="8"/>
        <v>6.8531402195492364E-2</v>
      </c>
      <c r="J66" s="9">
        <f t="shared" si="8"/>
        <v>2.9384306997488174E-2</v>
      </c>
      <c r="K66" s="9">
        <f t="shared" si="8"/>
        <v>1.8685831622176519E-2</v>
      </c>
      <c r="L66" s="9">
        <f t="shared" si="8"/>
        <v>-6.1681112678895422E-2</v>
      </c>
      <c r="M66" s="9">
        <f t="shared" si="8"/>
        <v>-3.3288220551378478E-2</v>
      </c>
    </row>
    <row r="67" spans="1:13">
      <c r="A67" t="s">
        <v>52</v>
      </c>
      <c r="B67" s="8">
        <f>B65-1155226</f>
        <v>-37467</v>
      </c>
      <c r="C67" s="8">
        <f>C65-B65</f>
        <v>55568</v>
      </c>
      <c r="D67" s="8">
        <f t="shared" ref="D67:M67" si="9">D65-C65</f>
        <v>99684</v>
      </c>
      <c r="E67" s="8">
        <f t="shared" si="9"/>
        <v>-33614</v>
      </c>
      <c r="F67" s="8">
        <f t="shared" si="9"/>
        <v>4886</v>
      </c>
      <c r="G67" s="8">
        <f t="shared" si="9"/>
        <v>24402</v>
      </c>
      <c r="H67" s="8">
        <f t="shared" si="9"/>
        <v>59582</v>
      </c>
      <c r="I67" s="8">
        <f t="shared" si="9"/>
        <v>91028</v>
      </c>
      <c r="J67" s="8">
        <f t="shared" si="9"/>
        <v>41705</v>
      </c>
      <c r="K67" s="8">
        <f t="shared" si="9"/>
        <v>27300</v>
      </c>
      <c r="L67" s="8">
        <f t="shared" si="9"/>
        <v>-91800</v>
      </c>
      <c r="M67" s="8">
        <f t="shared" si="9"/>
        <v>-46487</v>
      </c>
    </row>
    <row r="68" spans="1:13">
      <c r="B68" s="8"/>
      <c r="C68" s="8"/>
      <c r="D68" s="8"/>
      <c r="E68" s="8"/>
      <c r="F68" s="8"/>
      <c r="G68" s="8"/>
      <c r="H68" s="8"/>
      <c r="I68" s="8"/>
      <c r="J68" s="8"/>
      <c r="K68" s="8"/>
    </row>
    <row r="69" spans="1:13">
      <c r="A69" s="1" t="s">
        <v>53</v>
      </c>
      <c r="B69" s="8"/>
      <c r="C69" s="8"/>
      <c r="D69" s="8"/>
      <c r="E69" s="8"/>
      <c r="F69" s="8"/>
      <c r="G69" s="8"/>
      <c r="H69" s="8"/>
      <c r="I69" s="8"/>
      <c r="J69" s="8"/>
      <c r="K69" s="8"/>
    </row>
    <row r="70" spans="1:13">
      <c r="A70" s="3" t="s">
        <v>54</v>
      </c>
      <c r="B70" s="7">
        <v>359905</v>
      </c>
      <c r="C70" s="7">
        <v>390048</v>
      </c>
      <c r="D70" s="7">
        <v>386737</v>
      </c>
      <c r="E70" s="7">
        <v>381325</v>
      </c>
      <c r="F70" s="7">
        <v>392264</v>
      </c>
      <c r="G70" s="7">
        <v>386160</v>
      </c>
      <c r="H70" s="7">
        <v>408579</v>
      </c>
      <c r="I70" s="8">
        <v>440284</v>
      </c>
      <c r="J70" s="8">
        <v>447500</v>
      </c>
      <c r="K70" s="8">
        <v>433000</v>
      </c>
      <c r="L70" s="7">
        <v>434700</v>
      </c>
    </row>
    <row r="71" spans="1:13">
      <c r="A71" s="3" t="s">
        <v>55</v>
      </c>
      <c r="B71" s="8">
        <v>279600</v>
      </c>
      <c r="C71" s="8">
        <v>308200</v>
      </c>
      <c r="D71" s="8">
        <v>303400</v>
      </c>
      <c r="E71" s="8">
        <v>308500</v>
      </c>
      <c r="F71" s="8">
        <v>325800</v>
      </c>
      <c r="G71" s="7">
        <v>327300</v>
      </c>
      <c r="H71" s="8">
        <v>340600</v>
      </c>
      <c r="I71" s="8">
        <v>341000</v>
      </c>
      <c r="J71" s="8">
        <v>346000</v>
      </c>
      <c r="K71" s="8">
        <v>346500</v>
      </c>
      <c r="L71" s="8" t="s">
        <v>56</v>
      </c>
    </row>
    <row r="72" spans="1:13">
      <c r="A72" t="s">
        <v>57</v>
      </c>
      <c r="B72" s="8">
        <f>0.7927*B71</f>
        <v>221638.91999999998</v>
      </c>
      <c r="C72" s="8">
        <f>74.57%*C71</f>
        <v>229824.73999999996</v>
      </c>
      <c r="D72" s="8">
        <f>74.74%*D71</f>
        <v>226761.15999999997</v>
      </c>
      <c r="E72" s="8">
        <f>75.65%*E71</f>
        <v>233380.25000000003</v>
      </c>
      <c r="F72" s="8">
        <f>72.8%*F71</f>
        <v>237182.4</v>
      </c>
      <c r="G72" s="8">
        <f>73.4%*G71</f>
        <v>240238.20000000004</v>
      </c>
      <c r="H72" s="7">
        <f>72.87%*H71</f>
        <v>248195.22</v>
      </c>
      <c r="I72" s="8">
        <f>73.97%*I71</f>
        <v>252237.7</v>
      </c>
      <c r="J72" s="8">
        <f>72.4%*J71</f>
        <v>250504.00000000003</v>
      </c>
      <c r="K72" s="8">
        <f>73.5%*K71</f>
        <v>254677.5</v>
      </c>
      <c r="L72" s="8" t="s">
        <v>56</v>
      </c>
    </row>
    <row r="73" spans="1:13">
      <c r="A73" t="s">
        <v>58</v>
      </c>
      <c r="B73" s="8">
        <f>0.2073*B71</f>
        <v>57961.08</v>
      </c>
      <c r="C73" s="8">
        <f>25.43%*C71</f>
        <v>78375.259999999995</v>
      </c>
      <c r="D73" s="8">
        <f>25.26%*D71</f>
        <v>76638.84</v>
      </c>
      <c r="E73" s="8">
        <f>24.35%*E71</f>
        <v>75119.75</v>
      </c>
      <c r="F73" s="7">
        <f>27.2%*F71</f>
        <v>88617.600000000006</v>
      </c>
      <c r="G73" s="8">
        <f>26.6%*G71</f>
        <v>87061.8</v>
      </c>
      <c r="H73" s="7">
        <f>27.13%*H71</f>
        <v>92404.78</v>
      </c>
      <c r="I73" s="8">
        <f>26.03%*I71</f>
        <v>88762.300000000017</v>
      </c>
      <c r="J73" s="8">
        <f>27.6%*J71</f>
        <v>95496.000000000015</v>
      </c>
      <c r="K73" s="8">
        <f>26.5%*K71</f>
        <v>91822.5</v>
      </c>
      <c r="L73" s="8" t="s">
        <v>56</v>
      </c>
    </row>
    <row r="74" spans="1:13">
      <c r="A74" t="s">
        <v>59</v>
      </c>
      <c r="B74" s="8">
        <f>B70-B71</f>
        <v>80305</v>
      </c>
      <c r="C74" s="8">
        <f t="shared" ref="C74:K74" si="10">C70-C71</f>
        <v>81848</v>
      </c>
      <c r="D74" s="8">
        <f t="shared" si="10"/>
        <v>83337</v>
      </c>
      <c r="E74" s="8">
        <f t="shared" si="10"/>
        <v>72825</v>
      </c>
      <c r="F74" s="8">
        <f t="shared" si="10"/>
        <v>66464</v>
      </c>
      <c r="G74" s="8">
        <f t="shared" si="10"/>
        <v>58860</v>
      </c>
      <c r="H74" s="8">
        <f t="shared" si="10"/>
        <v>67979</v>
      </c>
      <c r="I74" s="8">
        <f t="shared" si="10"/>
        <v>99284</v>
      </c>
      <c r="J74" s="8">
        <f t="shared" si="10"/>
        <v>101500</v>
      </c>
      <c r="K74" s="8">
        <f t="shared" si="10"/>
        <v>86500</v>
      </c>
      <c r="L74" s="8" t="s">
        <v>56</v>
      </c>
    </row>
    <row r="75" spans="1:13">
      <c r="A75" t="s">
        <v>60</v>
      </c>
      <c r="B75" s="8">
        <v>32904</v>
      </c>
      <c r="C75" s="8">
        <v>26860</v>
      </c>
      <c r="D75" s="7">
        <v>28873</v>
      </c>
      <c r="E75" s="7">
        <v>28642</v>
      </c>
      <c r="F75" s="7">
        <v>27678</v>
      </c>
      <c r="G75" s="7">
        <v>46735</v>
      </c>
      <c r="H75" s="7">
        <v>34565</v>
      </c>
      <c r="I75" s="8">
        <v>37111</v>
      </c>
      <c r="J75" s="8">
        <v>48300</v>
      </c>
      <c r="K75" s="8">
        <v>38200</v>
      </c>
      <c r="L75" s="7">
        <v>66300</v>
      </c>
    </row>
    <row r="76" spans="1:13">
      <c r="A76" t="s">
        <v>61</v>
      </c>
      <c r="B76" s="8">
        <v>401971</v>
      </c>
      <c r="C76" s="8">
        <v>422218</v>
      </c>
      <c r="D76" s="7">
        <v>426347</v>
      </c>
      <c r="E76" s="7">
        <v>439398</v>
      </c>
      <c r="F76" s="7">
        <v>457191</v>
      </c>
      <c r="G76" s="7">
        <v>509902</v>
      </c>
      <c r="H76" s="7">
        <v>526857</v>
      </c>
      <c r="I76" s="8">
        <v>586022</v>
      </c>
      <c r="J76" s="8">
        <v>632700</v>
      </c>
      <c r="K76" s="8">
        <v>655500</v>
      </c>
      <c r="L76" s="7">
        <v>539900</v>
      </c>
    </row>
    <row r="77" spans="1:13">
      <c r="A77" t="s">
        <v>62</v>
      </c>
      <c r="B77" s="8">
        <v>128511</v>
      </c>
      <c r="C77" s="7">
        <v>118858</v>
      </c>
      <c r="D77" s="7">
        <v>175122</v>
      </c>
      <c r="E77" s="7">
        <v>186556</v>
      </c>
      <c r="F77" s="7">
        <v>156654</v>
      </c>
      <c r="G77" s="51">
        <v>292088</v>
      </c>
      <c r="H77" s="51">
        <v>314190</v>
      </c>
      <c r="I77" s="51">
        <v>324374</v>
      </c>
      <c r="J77" s="51">
        <v>298100</v>
      </c>
      <c r="K77" s="51">
        <v>340500</v>
      </c>
      <c r="L77" s="51">
        <v>325200</v>
      </c>
    </row>
    <row r="78" spans="1:13">
      <c r="A78" t="s">
        <v>63</v>
      </c>
      <c r="B78" s="8">
        <v>64325</v>
      </c>
      <c r="C78" s="7">
        <v>67735</v>
      </c>
      <c r="D78" s="7">
        <v>68291</v>
      </c>
      <c r="E78" s="7">
        <v>72826</v>
      </c>
      <c r="F78" s="7">
        <v>72286</v>
      </c>
      <c r="G78" s="51"/>
      <c r="H78" s="51"/>
      <c r="I78" s="51"/>
      <c r="J78" s="51"/>
      <c r="K78" s="51"/>
      <c r="L78" s="51"/>
    </row>
    <row r="79" spans="1:13">
      <c r="A79" t="s">
        <v>64</v>
      </c>
      <c r="B79" s="8">
        <v>118477</v>
      </c>
      <c r="C79" s="7">
        <v>136338</v>
      </c>
      <c r="D79" s="7">
        <v>143781</v>
      </c>
      <c r="E79" s="7">
        <v>123479</v>
      </c>
      <c r="F79" s="7">
        <v>127768</v>
      </c>
      <c r="G79" s="51"/>
      <c r="H79" s="51"/>
      <c r="I79" s="51"/>
      <c r="J79" s="51"/>
      <c r="K79" s="51"/>
      <c r="L79" s="51"/>
    </row>
    <row r="80" spans="1:13">
      <c r="A80" t="s">
        <v>65</v>
      </c>
      <c r="B80" s="8">
        <f>B65-SUM(B70,B75:B79)</f>
        <v>11666</v>
      </c>
      <c r="C80" s="8">
        <f>C65-SUM(C70,C75:C79)</f>
        <v>11270</v>
      </c>
      <c r="D80" s="8">
        <f>D65-SUM(D70,D75:D79)</f>
        <v>43860</v>
      </c>
      <c r="E80" s="8">
        <f>E65-SUM(E70,E75:E79)</f>
        <v>7171</v>
      </c>
      <c r="F80" s="8">
        <v>10442</v>
      </c>
      <c r="G80" s="8">
        <f t="shared" ref="G80:L80" si="11">G65-SUM(G70,G75:G79)</f>
        <v>33800</v>
      </c>
      <c r="H80" s="8">
        <f t="shared" si="11"/>
        <v>44076</v>
      </c>
      <c r="I80" s="8">
        <f t="shared" si="11"/>
        <v>31504</v>
      </c>
      <c r="J80" s="8">
        <f t="shared" si="11"/>
        <v>34400</v>
      </c>
      <c r="K80" s="8">
        <f t="shared" si="11"/>
        <v>21100</v>
      </c>
      <c r="L80" s="8">
        <f t="shared" si="11"/>
        <v>30400</v>
      </c>
    </row>
    <row r="81" spans="1:12">
      <c r="B81" s="7"/>
      <c r="C81" s="7"/>
      <c r="D81" s="7"/>
      <c r="E81" s="7"/>
      <c r="F81" s="7"/>
      <c r="G81" s="7"/>
      <c r="H81" s="7"/>
      <c r="I81" s="7"/>
      <c r="J81" s="7"/>
      <c r="K81" s="7"/>
    </row>
    <row r="82" spans="1:12">
      <c r="A82" s="2" t="s">
        <v>66</v>
      </c>
    </row>
    <row r="83" spans="1:12">
      <c r="A83" s="2"/>
    </row>
    <row r="84" spans="1:12">
      <c r="A84" s="3" t="s">
        <v>67</v>
      </c>
      <c r="B84" s="5">
        <v>103259</v>
      </c>
      <c r="C84" s="5">
        <v>105086</v>
      </c>
      <c r="D84" s="5">
        <v>106542</v>
      </c>
      <c r="E84" s="5">
        <v>107799</v>
      </c>
      <c r="F84" s="5">
        <v>109027</v>
      </c>
      <c r="G84" s="5">
        <v>110560</v>
      </c>
      <c r="H84" s="5">
        <v>112121</v>
      </c>
      <c r="I84" s="5">
        <v>113177</v>
      </c>
      <c r="J84" s="5">
        <v>114184</v>
      </c>
      <c r="K84" s="5">
        <v>115492</v>
      </c>
      <c r="L84" s="5">
        <v>118500</v>
      </c>
    </row>
    <row r="85" spans="1:12">
      <c r="A85" s="3" t="s">
        <v>68</v>
      </c>
      <c r="B85" s="4">
        <v>1.4999999999999999E-2</v>
      </c>
      <c r="C85" s="4">
        <v>1.7999999999999999E-2</v>
      </c>
      <c r="D85" s="4">
        <v>1.4E-2</v>
      </c>
      <c r="E85" s="4">
        <v>1.2E-2</v>
      </c>
      <c r="F85" s="4">
        <v>1.0999999999999999E-2</v>
      </c>
      <c r="G85" s="4">
        <v>1.4E-2</v>
      </c>
      <c r="H85" s="4">
        <v>1.4999999999999999E-2</v>
      </c>
      <c r="I85" s="4">
        <v>8.9999999999999993E-3</v>
      </c>
      <c r="J85" s="4">
        <v>8.9999999999999993E-3</v>
      </c>
      <c r="K85" s="4">
        <v>1.0999999999999999E-2</v>
      </c>
      <c r="L85" s="4">
        <v>2.5999999999999999E-2</v>
      </c>
    </row>
    <row r="86" spans="1:12">
      <c r="A86" t="s">
        <v>69</v>
      </c>
      <c r="B86" s="4">
        <v>0</v>
      </c>
      <c r="C86" s="4">
        <v>1.77E-2</v>
      </c>
      <c r="D86" s="4">
        <v>3.1699999999999999E-2</v>
      </c>
      <c r="E86" s="4">
        <v>4.3999999999999997E-2</v>
      </c>
      <c r="F86" s="4">
        <v>5.5899999999999998E-2</v>
      </c>
      <c r="G86" s="4">
        <v>7.0699999999999999E-2</v>
      </c>
      <c r="H86" s="4">
        <v>8.5800000000000001E-2</v>
      </c>
      <c r="I86" s="4">
        <v>9.6000000000000002E-2</v>
      </c>
      <c r="J86" s="4">
        <v>0.10580000000000001</v>
      </c>
      <c r="K86" s="4">
        <v>0.11849999999999999</v>
      </c>
      <c r="L86" s="4">
        <v>0.14760000000000001</v>
      </c>
    </row>
    <row r="87" spans="1:12">
      <c r="A87" t="s">
        <v>70</v>
      </c>
      <c r="B87" s="5">
        <v>9721</v>
      </c>
      <c r="C87" s="5">
        <v>9731</v>
      </c>
      <c r="D87" s="5">
        <v>9798</v>
      </c>
      <c r="E87" s="5">
        <v>9998</v>
      </c>
      <c r="F87" s="5">
        <v>10278</v>
      </c>
      <c r="G87" s="5">
        <v>10450</v>
      </c>
      <c r="H87" s="5">
        <v>10798</v>
      </c>
      <c r="I87" s="5">
        <v>11063</v>
      </c>
      <c r="J87" s="5">
        <v>11269</v>
      </c>
      <c r="K87" s="5">
        <v>11492</v>
      </c>
    </row>
    <row r="88" spans="1:12">
      <c r="A88" t="s">
        <v>71</v>
      </c>
      <c r="B88" s="38">
        <v>-1E-3</v>
      </c>
      <c r="C88" s="4">
        <v>1E-3</v>
      </c>
      <c r="D88" s="4">
        <v>7.0000000000000001E-3</v>
      </c>
      <c r="E88" s="4">
        <v>0.02</v>
      </c>
      <c r="F88" s="4">
        <v>2.8000000000000001E-2</v>
      </c>
      <c r="G88" s="4">
        <v>1.7000000000000001E-2</v>
      </c>
      <c r="H88" s="4">
        <v>3.3000000000000002E-2</v>
      </c>
      <c r="I88" s="4">
        <v>2.5000000000000001E-2</v>
      </c>
      <c r="J88" s="4">
        <v>1.7999999999999999E-2</v>
      </c>
      <c r="K88" s="4">
        <v>0.02</v>
      </c>
    </row>
    <row r="89" spans="1:12">
      <c r="A89" t="s">
        <v>72</v>
      </c>
      <c r="B89">
        <v>25816</v>
      </c>
      <c r="C89">
        <v>26484.5</v>
      </c>
      <c r="D89">
        <v>30468.799999999999</v>
      </c>
      <c r="E89">
        <v>29876.3</v>
      </c>
      <c r="F89">
        <v>28350.5</v>
      </c>
      <c r="G89">
        <v>29728.3</v>
      </c>
      <c r="H89">
        <v>29122.3</v>
      </c>
      <c r="I89">
        <v>28998.2</v>
      </c>
      <c r="J89">
        <v>29904.9</v>
      </c>
      <c r="K89">
        <v>30340.3</v>
      </c>
    </row>
    <row r="91" spans="1:12">
      <c r="A91" s="2" t="s">
        <v>73</v>
      </c>
    </row>
    <row r="93" spans="1:12">
      <c r="A93" t="s">
        <v>74</v>
      </c>
      <c r="B93" s="5">
        <v>59044</v>
      </c>
      <c r="C93" s="5">
        <v>62248</v>
      </c>
      <c r="D93" s="5">
        <v>61753</v>
      </c>
      <c r="E93" s="5">
        <v>61668</v>
      </c>
      <c r="F93" s="5">
        <v>57220</v>
      </c>
      <c r="G93" s="5">
        <v>57748</v>
      </c>
      <c r="H93" s="5">
        <v>57003</v>
      </c>
      <c r="I93" s="5">
        <v>59685</v>
      </c>
      <c r="J93" s="5">
        <v>58571</v>
      </c>
      <c r="K93" s="5">
        <v>59583</v>
      </c>
    </row>
    <row r="94" spans="1:12">
      <c r="A94" t="s">
        <v>75</v>
      </c>
      <c r="B94">
        <v>571.79999999999995</v>
      </c>
      <c r="C94">
        <v>592.35</v>
      </c>
      <c r="D94">
        <v>579.61</v>
      </c>
      <c r="E94">
        <v>572.65</v>
      </c>
      <c r="F94">
        <v>524.82000000000005</v>
      </c>
      <c r="G94">
        <v>522.32000000000005</v>
      </c>
      <c r="H94">
        <v>508.4</v>
      </c>
      <c r="I94">
        <v>527.36</v>
      </c>
      <c r="J94">
        <v>512.95000000000005</v>
      </c>
      <c r="K94">
        <v>515.9</v>
      </c>
    </row>
    <row r="96" spans="1:12">
      <c r="A96" s="2" t="s">
        <v>76</v>
      </c>
    </row>
    <row r="97" spans="1:11">
      <c r="A97" t="s">
        <v>77</v>
      </c>
      <c r="B97" s="36">
        <v>161067600</v>
      </c>
      <c r="C97" s="36">
        <v>176984383</v>
      </c>
      <c r="D97">
        <v>211887514</v>
      </c>
      <c r="E97" s="36">
        <v>213783340</v>
      </c>
      <c r="F97" s="36">
        <v>207734440</v>
      </c>
      <c r="G97">
        <v>216018900</v>
      </c>
      <c r="H97" s="36">
        <v>221348462</v>
      </c>
      <c r="I97">
        <v>225547476</v>
      </c>
      <c r="J97">
        <v>236042607</v>
      </c>
      <c r="K97" s="36">
        <v>248886059</v>
      </c>
    </row>
    <row r="98" spans="1:11">
      <c r="A98" t="s">
        <v>78</v>
      </c>
      <c r="B98" s="36">
        <v>8542227</v>
      </c>
      <c r="C98" s="36">
        <v>7614096</v>
      </c>
      <c r="D98" s="36">
        <v>12291278</v>
      </c>
      <c r="E98" s="36">
        <v>11234236</v>
      </c>
      <c r="F98" s="36">
        <v>11538349</v>
      </c>
    </row>
    <row r="99" spans="1:11">
      <c r="A99" t="s">
        <v>79</v>
      </c>
      <c r="B99" s="36"/>
      <c r="C99" s="36"/>
      <c r="D99" s="36"/>
      <c r="E99" s="36"/>
      <c r="F99" s="36"/>
      <c r="G99" s="36">
        <v>35674</v>
      </c>
      <c r="H99" s="36">
        <v>27112</v>
      </c>
      <c r="I99" s="36">
        <v>22652</v>
      </c>
      <c r="J99" s="36">
        <v>22715</v>
      </c>
      <c r="K99" s="36">
        <v>16232</v>
      </c>
    </row>
    <row r="100" spans="1:11">
      <c r="A100" t="s">
        <v>80</v>
      </c>
      <c r="B100" s="36">
        <v>40880816</v>
      </c>
      <c r="C100" s="36">
        <v>46286991</v>
      </c>
      <c r="D100" s="36">
        <v>65060017</v>
      </c>
      <c r="E100" s="36">
        <v>61703179</v>
      </c>
      <c r="F100" s="36">
        <v>64015391</v>
      </c>
      <c r="G100" s="36">
        <v>76019240</v>
      </c>
      <c r="H100" s="36">
        <v>78048374</v>
      </c>
      <c r="I100" s="36">
        <v>86415597</v>
      </c>
      <c r="J100" s="36">
        <v>91255988</v>
      </c>
      <c r="K100" s="36">
        <v>93887129</v>
      </c>
    </row>
    <row r="101" spans="1:11">
      <c r="A101" t="s">
        <v>81</v>
      </c>
      <c r="B101" s="36">
        <v>35715682</v>
      </c>
      <c r="C101" s="36">
        <v>33772443</v>
      </c>
      <c r="D101" s="36">
        <v>43983308</v>
      </c>
      <c r="E101" s="36">
        <v>42004693</v>
      </c>
      <c r="F101" s="36">
        <v>41894454</v>
      </c>
      <c r="G101" s="36">
        <v>32216327</v>
      </c>
      <c r="H101" s="36">
        <v>33008975</v>
      </c>
      <c r="I101" s="36">
        <v>33721968</v>
      </c>
      <c r="J101" s="36">
        <v>35213846</v>
      </c>
      <c r="K101" s="36">
        <v>36078736</v>
      </c>
    </row>
    <row r="102" spans="1:11">
      <c r="A102" t="s">
        <v>70</v>
      </c>
      <c r="B102" s="5">
        <v>9721</v>
      </c>
      <c r="C102" s="5">
        <v>9731</v>
      </c>
      <c r="D102" s="5">
        <v>9798</v>
      </c>
      <c r="E102" s="5">
        <v>9998</v>
      </c>
      <c r="F102" s="5">
        <v>10278</v>
      </c>
      <c r="G102" s="5">
        <v>10450</v>
      </c>
      <c r="H102" s="5">
        <v>10798</v>
      </c>
      <c r="I102" s="5">
        <v>11063</v>
      </c>
      <c r="J102" s="5">
        <v>11269</v>
      </c>
      <c r="K102" s="5">
        <v>11492</v>
      </c>
    </row>
    <row r="103" spans="1:11">
      <c r="A103" t="s">
        <v>82</v>
      </c>
      <c r="B103" s="5">
        <v>1924</v>
      </c>
      <c r="C103" s="5">
        <v>2005</v>
      </c>
      <c r="D103" s="5">
        <v>1995</v>
      </c>
      <c r="E103" s="5">
        <v>2071</v>
      </c>
      <c r="F103" s="5">
        <v>2215</v>
      </c>
      <c r="G103" s="5">
        <v>2261</v>
      </c>
      <c r="H103" s="5">
        <v>2286</v>
      </c>
      <c r="I103" s="5">
        <v>2336</v>
      </c>
      <c r="J103" s="5">
        <v>2396</v>
      </c>
      <c r="K103" s="5">
        <v>2371</v>
      </c>
    </row>
    <row r="104" spans="1:11">
      <c r="A104" t="s">
        <v>83</v>
      </c>
      <c r="B104" s="5">
        <v>5481</v>
      </c>
      <c r="C104" s="5">
        <v>5488</v>
      </c>
      <c r="D104" s="5">
        <v>5539</v>
      </c>
      <c r="E104" s="5">
        <v>5678</v>
      </c>
      <c r="F104" s="5">
        <v>5797</v>
      </c>
      <c r="G104" s="5">
        <v>5985</v>
      </c>
      <c r="H104" s="5">
        <v>6246</v>
      </c>
      <c r="I104" s="5">
        <v>6399</v>
      </c>
      <c r="J104" s="5">
        <v>6496</v>
      </c>
      <c r="K104" s="5">
        <v>6629</v>
      </c>
    </row>
    <row r="105" spans="1:11">
      <c r="A105" t="s">
        <v>84</v>
      </c>
      <c r="B105" s="5">
        <v>2316</v>
      </c>
      <c r="C105" s="5">
        <v>2238</v>
      </c>
      <c r="D105" s="5">
        <v>2264</v>
      </c>
      <c r="E105" s="5">
        <v>2249</v>
      </c>
      <c r="F105" s="5">
        <v>2266</v>
      </c>
      <c r="G105" s="5">
        <v>2204</v>
      </c>
      <c r="H105" s="5">
        <v>2266</v>
      </c>
      <c r="I105" s="5">
        <v>2328</v>
      </c>
      <c r="J105" s="5">
        <v>2377</v>
      </c>
      <c r="K105" s="5">
        <v>2492</v>
      </c>
    </row>
    <row r="106" spans="1:11">
      <c r="A106" t="s">
        <v>85</v>
      </c>
      <c r="B106" s="5">
        <f t="shared" ref="B106:K106" si="12">B97/B102</f>
        <v>16569.036107396358</v>
      </c>
      <c r="C106" s="5">
        <f t="shared" si="12"/>
        <v>18187.687082519784</v>
      </c>
      <c r="D106" s="5">
        <f t="shared" si="12"/>
        <v>21625.588283323126</v>
      </c>
      <c r="E106" s="5">
        <f t="shared" si="12"/>
        <v>21382.61052210442</v>
      </c>
      <c r="F106" s="5">
        <f t="shared" si="12"/>
        <v>20211.562560809496</v>
      </c>
      <c r="G106" s="5">
        <f t="shared" si="12"/>
        <v>20671.665071770334</v>
      </c>
      <c r="H106" s="5">
        <f t="shared" si="12"/>
        <v>20499.024078533061</v>
      </c>
      <c r="I106" s="5">
        <f t="shared" si="12"/>
        <v>20387.550935550935</v>
      </c>
      <c r="J106" s="5">
        <f t="shared" si="12"/>
        <v>20946.189280326558</v>
      </c>
      <c r="K106" s="5">
        <f t="shared" si="12"/>
        <v>21657.331970066134</v>
      </c>
    </row>
    <row r="107" spans="1:11">
      <c r="A107" t="s">
        <v>86</v>
      </c>
      <c r="B107" s="5">
        <f>B98/B103</f>
        <v>4439.8269230769229</v>
      </c>
      <c r="C107" s="5">
        <f>C98/C103</f>
        <v>3797.5541147132171</v>
      </c>
      <c r="D107" s="5">
        <f>D98/D103</f>
        <v>6161.0416040100254</v>
      </c>
      <c r="E107" s="5">
        <f>E98/E103</f>
        <v>5424.5465958474169</v>
      </c>
      <c r="F107" s="5">
        <f>F98/F103</f>
        <v>5209.1869074492097</v>
      </c>
    </row>
    <row r="108" spans="1:11">
      <c r="A108" t="s">
        <v>87</v>
      </c>
      <c r="G108" s="5">
        <f>G99/G103</f>
        <v>15.777974347633791</v>
      </c>
      <c r="H108" s="5">
        <f>H99/H103</f>
        <v>11.860017497812773</v>
      </c>
      <c r="I108" s="5">
        <f>I99/I103</f>
        <v>9.6969178082191778</v>
      </c>
      <c r="J108" s="5">
        <f>J99/J103</f>
        <v>9.4803839732888147</v>
      </c>
      <c r="K108" s="5">
        <f>K99/K103</f>
        <v>6.8460565162378746</v>
      </c>
    </row>
    <row r="109" spans="1:11">
      <c r="A109" t="s">
        <v>88</v>
      </c>
      <c r="B109" s="35">
        <f>B100/B104</f>
        <v>7458.6418536763367</v>
      </c>
      <c r="C109" s="35">
        <f>C100/C104</f>
        <v>8434.2184766763839</v>
      </c>
      <c r="D109" s="35">
        <f>D100/D104</f>
        <v>11745.805560570499</v>
      </c>
      <c r="E109" s="35">
        <f t="shared" ref="E109:K109" si="13">E100/E104</f>
        <v>10867.062169778092</v>
      </c>
      <c r="F109" s="35">
        <f t="shared" si="13"/>
        <v>11042.848197343454</v>
      </c>
      <c r="G109" s="35">
        <f t="shared" si="13"/>
        <v>12701.627401837928</v>
      </c>
      <c r="H109" s="35">
        <f t="shared" si="13"/>
        <v>12495.737111751521</v>
      </c>
      <c r="I109" s="35">
        <f t="shared" si="13"/>
        <v>13504.547116736991</v>
      </c>
      <c r="J109" s="35">
        <f t="shared" si="13"/>
        <v>14048.027709359605</v>
      </c>
      <c r="K109" s="35">
        <f t="shared" si="13"/>
        <v>14163.090813093981</v>
      </c>
    </row>
    <row r="110" spans="1:11">
      <c r="A110" t="s">
        <v>89</v>
      </c>
      <c r="B110" s="35">
        <f>B101/B105</f>
        <v>15421.278929188256</v>
      </c>
      <c r="C110" s="35">
        <f>C101/C105</f>
        <v>15090.457104557641</v>
      </c>
      <c r="D110" s="35">
        <f t="shared" ref="D110:K110" si="14">D101/D105</f>
        <v>19427.256183745583</v>
      </c>
      <c r="E110" s="35">
        <f t="shared" si="14"/>
        <v>18677.053357047578</v>
      </c>
      <c r="F110" s="35">
        <f t="shared" si="14"/>
        <v>18488.28508384819</v>
      </c>
      <c r="G110" s="35">
        <f t="shared" si="14"/>
        <v>14617.208257713248</v>
      </c>
      <c r="H110" s="35">
        <f t="shared" si="14"/>
        <v>14567.067519858781</v>
      </c>
      <c r="I110" s="35">
        <f t="shared" si="14"/>
        <v>14485.381443298969</v>
      </c>
      <c r="J110" s="35">
        <f t="shared" si="14"/>
        <v>14814.407236011779</v>
      </c>
      <c r="K110" s="35">
        <f t="shared" si="14"/>
        <v>14477.823434991975</v>
      </c>
    </row>
    <row r="111" spans="1:11">
      <c r="A111" s="2" t="s">
        <v>90</v>
      </c>
      <c r="B111" s="35"/>
      <c r="C111" s="35"/>
      <c r="D111" s="35"/>
      <c r="E111" s="35"/>
      <c r="F111" s="35"/>
      <c r="G111" s="35"/>
      <c r="H111" s="35"/>
      <c r="I111" s="35"/>
      <c r="J111" s="35"/>
      <c r="K111" s="35"/>
    </row>
    <row r="112" spans="1:11">
      <c r="B112" s="35"/>
      <c r="C112" s="35"/>
      <c r="D112" s="35"/>
      <c r="E112" s="35"/>
      <c r="F112" s="35"/>
      <c r="G112" s="35"/>
      <c r="H112" s="35"/>
      <c r="I112" s="35"/>
      <c r="J112" s="35"/>
      <c r="K112" s="35"/>
    </row>
    <row r="113" spans="1:11">
      <c r="A113" t="s">
        <v>91</v>
      </c>
      <c r="B113" s="35"/>
      <c r="C113" s="35"/>
      <c r="D113" s="35"/>
      <c r="E113" s="35"/>
      <c r="F113" s="35">
        <v>5440</v>
      </c>
      <c r="G113" s="35">
        <v>5403</v>
      </c>
      <c r="H113" s="35">
        <v>5100</v>
      </c>
      <c r="I113" s="35">
        <v>5120</v>
      </c>
      <c r="J113" s="35">
        <v>5182</v>
      </c>
      <c r="K113" s="35"/>
    </row>
    <row r="114" spans="1:11">
      <c r="A114" s="13" t="s">
        <v>92</v>
      </c>
      <c r="B114" s="35"/>
      <c r="C114" s="35"/>
      <c r="D114" s="35"/>
      <c r="E114" s="35"/>
      <c r="F114" s="35">
        <f>F5/F113</f>
        <v>261.61783088235296</v>
      </c>
      <c r="G114" s="35">
        <f>G5/G113</f>
        <v>276.09624282805851</v>
      </c>
      <c r="H114" s="35">
        <f>H5/H113</f>
        <v>326.63392156862744</v>
      </c>
      <c r="I114" s="35">
        <f>I5/I113</f>
        <v>313.93925781249999</v>
      </c>
      <c r="J114" s="35">
        <f>J5/J113</f>
        <v>323.43554612118874</v>
      </c>
      <c r="K114" s="35"/>
    </row>
    <row r="115" spans="1:11">
      <c r="A115" t="s">
        <v>29</v>
      </c>
      <c r="B115" s="35"/>
      <c r="C115" s="35"/>
      <c r="D115" s="35"/>
      <c r="E115" s="35"/>
      <c r="F115" s="35"/>
      <c r="G115" s="35"/>
      <c r="H115" s="35"/>
      <c r="I115" s="35"/>
      <c r="J115" s="35">
        <v>405</v>
      </c>
      <c r="K115" s="35"/>
    </row>
    <row r="116" spans="1:11">
      <c r="A116" s="13" t="s">
        <v>92</v>
      </c>
      <c r="B116" s="35"/>
      <c r="C116" s="35"/>
      <c r="D116" s="35"/>
      <c r="E116" s="35"/>
      <c r="F116" s="35"/>
      <c r="G116" s="35"/>
      <c r="H116" s="35"/>
      <c r="I116" s="35"/>
      <c r="J116" s="35">
        <f>J28/J115</f>
        <v>144.61975308641976</v>
      </c>
      <c r="K116" s="35"/>
    </row>
    <row r="117" spans="1:11">
      <c r="A117" t="s">
        <v>37</v>
      </c>
      <c r="B117" s="35"/>
      <c r="C117" s="35"/>
      <c r="D117" s="35"/>
      <c r="E117" s="35"/>
      <c r="F117" s="35"/>
      <c r="G117" s="35"/>
      <c r="H117" s="35"/>
      <c r="I117" s="35"/>
      <c r="J117" s="35">
        <v>240</v>
      </c>
      <c r="K117" s="35"/>
    </row>
    <row r="118" spans="1:11">
      <c r="A118" s="13" t="s">
        <v>92</v>
      </c>
      <c r="B118" s="35"/>
      <c r="C118" s="35"/>
      <c r="D118" s="35"/>
      <c r="E118" s="35"/>
      <c r="F118" s="35"/>
      <c r="G118" s="35"/>
      <c r="H118" s="35"/>
      <c r="I118" s="35"/>
      <c r="J118" s="35">
        <f>J49/J117</f>
        <v>782.50833333333333</v>
      </c>
      <c r="K118" s="35"/>
    </row>
    <row r="119" spans="1:11">
      <c r="A119" t="s">
        <v>31</v>
      </c>
      <c r="B119" s="35"/>
      <c r="C119" s="35"/>
      <c r="D119" s="35"/>
      <c r="E119" s="35"/>
      <c r="F119" s="35"/>
      <c r="G119" s="35"/>
      <c r="H119" s="35"/>
      <c r="I119" s="35"/>
      <c r="J119" s="35">
        <v>301</v>
      </c>
      <c r="K119" s="35"/>
    </row>
    <row r="120" spans="1:11">
      <c r="A120" s="13" t="s">
        <v>92</v>
      </c>
      <c r="B120" s="35"/>
      <c r="C120" s="35"/>
      <c r="D120" s="35"/>
      <c r="E120" s="35"/>
      <c r="F120" s="35"/>
      <c r="G120" s="35"/>
      <c r="H120" s="35"/>
      <c r="I120" s="35"/>
      <c r="J120" s="35">
        <f>J31/J119</f>
        <v>310.1528239202658</v>
      </c>
      <c r="K120" s="35"/>
    </row>
    <row r="121" spans="1:11">
      <c r="A121" t="s">
        <v>32</v>
      </c>
      <c r="B121" s="35"/>
      <c r="C121" s="35"/>
      <c r="D121" s="35"/>
      <c r="E121" s="35"/>
      <c r="F121" s="35"/>
      <c r="G121" s="35"/>
      <c r="H121" s="35"/>
      <c r="I121" s="35"/>
      <c r="J121" s="35">
        <v>425</v>
      </c>
      <c r="K121" s="35"/>
    </row>
    <row r="122" spans="1:11">
      <c r="A122" s="13" t="s">
        <v>92</v>
      </c>
      <c r="B122" s="35"/>
      <c r="C122" s="35"/>
      <c r="D122" s="35"/>
      <c r="E122" s="35"/>
      <c r="F122" s="35"/>
      <c r="G122" s="35"/>
      <c r="H122" s="35"/>
      <c r="I122" s="35"/>
      <c r="J122" s="35">
        <f>J34/J121</f>
        <v>172.75764705882352</v>
      </c>
      <c r="K122" s="35"/>
    </row>
    <row r="123" spans="1:11">
      <c r="A123" t="s">
        <v>36</v>
      </c>
      <c r="B123" s="35"/>
      <c r="C123" s="35"/>
      <c r="D123" s="35"/>
      <c r="E123" s="35"/>
      <c r="F123" s="35"/>
      <c r="G123" s="35"/>
      <c r="H123" s="35"/>
      <c r="I123" s="35"/>
      <c r="J123" s="35">
        <v>1611</v>
      </c>
      <c r="K123" s="35"/>
    </row>
    <row r="124" spans="1:11">
      <c r="A124" s="13" t="s">
        <v>92</v>
      </c>
      <c r="B124" s="35"/>
      <c r="C124" s="35"/>
      <c r="D124" s="35"/>
      <c r="E124" s="35"/>
      <c r="F124" s="35"/>
      <c r="G124" s="35"/>
      <c r="H124" s="35"/>
      <c r="I124" s="35"/>
      <c r="J124" s="35">
        <f>J46/J123</f>
        <v>209.18559900682806</v>
      </c>
      <c r="K124" s="35"/>
    </row>
    <row r="125" spans="1:11">
      <c r="A125" t="s">
        <v>33</v>
      </c>
      <c r="B125" s="35"/>
      <c r="C125" s="35"/>
      <c r="D125" s="35"/>
      <c r="E125" s="35"/>
      <c r="F125" s="35"/>
      <c r="G125" s="35"/>
      <c r="H125" s="35"/>
      <c r="I125" s="35"/>
      <c r="J125" s="35">
        <v>1351</v>
      </c>
      <c r="K125" s="35"/>
    </row>
    <row r="126" spans="1:11">
      <c r="A126" s="13" t="s">
        <v>92</v>
      </c>
      <c r="B126" s="35"/>
      <c r="C126" s="35"/>
      <c r="D126" s="35"/>
      <c r="E126" s="35"/>
      <c r="F126" s="35"/>
      <c r="G126" s="35"/>
      <c r="H126" s="35"/>
      <c r="I126" s="35"/>
      <c r="J126" s="35">
        <f>J37/J125</f>
        <v>344.21021465581049</v>
      </c>
      <c r="K126" s="35"/>
    </row>
    <row r="127" spans="1:11">
      <c r="A127" t="s">
        <v>34</v>
      </c>
      <c r="B127" s="35"/>
      <c r="C127" s="35"/>
      <c r="D127" s="35"/>
      <c r="E127" s="35"/>
      <c r="F127" s="35"/>
      <c r="G127" s="35"/>
      <c r="H127" s="35"/>
      <c r="I127" s="35"/>
      <c r="J127" s="35">
        <v>831</v>
      </c>
      <c r="K127" s="35"/>
    </row>
    <row r="128" spans="1:11">
      <c r="A128" s="13" t="s">
        <v>92</v>
      </c>
      <c r="B128" s="35"/>
      <c r="C128" s="35"/>
      <c r="D128" s="35"/>
      <c r="E128" s="35"/>
      <c r="F128" s="35"/>
      <c r="G128" s="35"/>
      <c r="H128" s="35"/>
      <c r="I128" s="35"/>
      <c r="J128" s="35">
        <f>J40/J127</f>
        <v>539.92779783393507</v>
      </c>
      <c r="K128" s="35"/>
    </row>
    <row r="129" spans="1:12">
      <c r="A129" t="s">
        <v>93</v>
      </c>
      <c r="B129" s="35"/>
      <c r="C129" s="35"/>
      <c r="D129" s="35"/>
      <c r="E129" s="35"/>
      <c r="F129" s="35"/>
      <c r="G129" s="35"/>
      <c r="H129" s="35"/>
      <c r="I129" s="35"/>
      <c r="J129" s="35">
        <v>18</v>
      </c>
      <c r="K129" s="35"/>
    </row>
    <row r="130" spans="1:12">
      <c r="A130" s="13" t="s">
        <v>92</v>
      </c>
      <c r="B130" s="35"/>
      <c r="C130" s="35"/>
      <c r="D130" s="35"/>
      <c r="E130" s="35"/>
      <c r="F130" s="35"/>
      <c r="G130" s="35"/>
      <c r="H130" s="35"/>
      <c r="I130" s="35"/>
      <c r="J130" s="35">
        <f>J43/J129</f>
        <v>676.88888888888891</v>
      </c>
      <c r="K130" s="35"/>
    </row>
    <row r="132" spans="1:12">
      <c r="A132" s="2" t="s">
        <v>94</v>
      </c>
    </row>
    <row r="133" spans="1:12">
      <c r="A133" s="1" t="s">
        <v>95</v>
      </c>
    </row>
    <row r="134" spans="1:12">
      <c r="A134" s="3" t="s">
        <v>96</v>
      </c>
      <c r="B134" s="21">
        <v>159200000</v>
      </c>
      <c r="C134" s="21">
        <v>162900000</v>
      </c>
      <c r="D134" s="21">
        <v>170200000</v>
      </c>
      <c r="E134" s="21">
        <v>170500000</v>
      </c>
      <c r="F134" s="21">
        <v>159500000</v>
      </c>
      <c r="G134" s="21">
        <v>158600000</v>
      </c>
      <c r="H134" s="21">
        <v>177400000</v>
      </c>
      <c r="I134" s="21">
        <v>163300000</v>
      </c>
      <c r="J134" s="21">
        <v>165725000</v>
      </c>
      <c r="K134" s="22">
        <v>146441000</v>
      </c>
      <c r="L134" s="34">
        <v>149780000</v>
      </c>
    </row>
    <row r="135" spans="1:12">
      <c r="A135" s="3" t="s">
        <v>97</v>
      </c>
      <c r="B135" s="21">
        <v>385468</v>
      </c>
      <c r="C135" s="21">
        <v>390082</v>
      </c>
      <c r="D135" s="21">
        <v>394012</v>
      </c>
      <c r="E135" s="21">
        <v>398575</v>
      </c>
      <c r="F135" s="21">
        <v>404783</v>
      </c>
      <c r="G135" s="21">
        <v>410404</v>
      </c>
      <c r="H135" s="21">
        <v>415682</v>
      </c>
      <c r="I135" s="21">
        <v>423310</v>
      </c>
      <c r="J135" s="21">
        <v>428737</v>
      </c>
      <c r="K135" s="22">
        <v>434008</v>
      </c>
      <c r="L135" s="22" t="s">
        <v>98</v>
      </c>
    </row>
    <row r="136" spans="1:12">
      <c r="A136" t="s">
        <v>99</v>
      </c>
      <c r="B136" s="24">
        <v>413.0044517</v>
      </c>
      <c r="C136" s="24">
        <v>417.60450370000001</v>
      </c>
      <c r="D136" s="24">
        <v>431.96653909999998</v>
      </c>
      <c r="E136" s="24">
        <v>427.77394470000002</v>
      </c>
      <c r="F136" s="24">
        <v>394.03828720000001</v>
      </c>
      <c r="G136" s="24">
        <v>386.44847520000002</v>
      </c>
      <c r="H136" s="24">
        <v>426.76853940000001</v>
      </c>
      <c r="I136" s="24">
        <v>385.76929439999998</v>
      </c>
      <c r="J136" s="24">
        <v>386.54233249999999</v>
      </c>
      <c r="K136" s="25">
        <v>337.4154393</v>
      </c>
      <c r="L136" s="23">
        <v>345</v>
      </c>
    </row>
    <row r="137" spans="1:12">
      <c r="A137" t="s">
        <v>100</v>
      </c>
      <c r="B137" s="36">
        <v>778022061</v>
      </c>
      <c r="C137" s="24">
        <v>778699279</v>
      </c>
      <c r="D137" s="24">
        <v>850417769</v>
      </c>
      <c r="E137" s="24">
        <v>849409157</v>
      </c>
      <c r="F137" s="36">
        <v>874633852</v>
      </c>
      <c r="G137" s="24">
        <v>893864154</v>
      </c>
      <c r="H137" s="36">
        <v>900451226</v>
      </c>
      <c r="I137" s="36">
        <v>910032686</v>
      </c>
      <c r="J137" s="36">
        <v>943777653</v>
      </c>
      <c r="K137" s="36">
        <v>880113173</v>
      </c>
      <c r="L137" s="23"/>
    </row>
    <row r="138" spans="1:12">
      <c r="A138" t="s">
        <v>70</v>
      </c>
      <c r="B138" s="36">
        <v>26648</v>
      </c>
      <c r="C138" s="36">
        <v>27007</v>
      </c>
      <c r="D138" s="36">
        <v>27445</v>
      </c>
      <c r="E138" s="24">
        <v>27445</v>
      </c>
      <c r="F138" s="24">
        <v>28929</v>
      </c>
      <c r="G138" s="24">
        <v>29869</v>
      </c>
      <c r="H138" s="24">
        <v>30959</v>
      </c>
      <c r="I138" s="24">
        <v>31841</v>
      </c>
      <c r="J138" s="36">
        <v>33014</v>
      </c>
      <c r="K138" s="36">
        <v>34180</v>
      </c>
      <c r="L138" s="23"/>
    </row>
    <row r="139" spans="1:12">
      <c r="A139" t="s">
        <v>85</v>
      </c>
      <c r="B139" s="37">
        <f>B137/B138</f>
        <v>29196.26467277094</v>
      </c>
      <c r="C139" s="37">
        <f>C137/C138</f>
        <v>28833.23875291591</v>
      </c>
      <c r="D139" s="37">
        <f>D137/D138</f>
        <v>30986.255019129167</v>
      </c>
      <c r="E139" s="37">
        <f t="shared" ref="E139:K139" si="15">E137/E138</f>
        <v>30949.504718527965</v>
      </c>
      <c r="F139" s="37">
        <f t="shared" si="15"/>
        <v>30233.808704068582</v>
      </c>
      <c r="G139" s="37">
        <f t="shared" si="15"/>
        <v>29926.14931869162</v>
      </c>
      <c r="H139" s="37">
        <f t="shared" si="15"/>
        <v>29085.281372137342</v>
      </c>
      <c r="I139" s="37">
        <f t="shared" si="15"/>
        <v>28580.530950661097</v>
      </c>
      <c r="J139" s="37">
        <f t="shared" si="15"/>
        <v>28587.19491730781</v>
      </c>
      <c r="K139" s="37">
        <f t="shared" si="15"/>
        <v>25749.361410181391</v>
      </c>
      <c r="L139" s="23"/>
    </row>
    <row r="140" spans="1:12">
      <c r="B140" s="24"/>
      <c r="C140" s="24"/>
      <c r="D140" s="24"/>
      <c r="E140" s="24"/>
      <c r="F140" s="24"/>
      <c r="G140" s="24"/>
      <c r="H140" s="24"/>
      <c r="I140" s="24"/>
      <c r="J140" s="24"/>
      <c r="K140" s="25"/>
      <c r="L140" s="23"/>
    </row>
    <row r="142" spans="1:12">
      <c r="A142" s="1" t="s">
        <v>101</v>
      </c>
    </row>
    <row r="143" spans="1:12">
      <c r="A143" s="3" t="s">
        <v>102</v>
      </c>
      <c r="K143">
        <f>11011000+6812000</f>
        <v>17823000</v>
      </c>
    </row>
    <row r="144" spans="1:12">
      <c r="A144" t="s">
        <v>97</v>
      </c>
      <c r="B144">
        <v>76528</v>
      </c>
      <c r="C144">
        <v>77183</v>
      </c>
      <c r="D144">
        <v>77878</v>
      </c>
      <c r="E144">
        <v>78413</v>
      </c>
      <c r="F144">
        <v>79341</v>
      </c>
      <c r="G144">
        <v>79410</v>
      </c>
      <c r="H144">
        <v>79331</v>
      </c>
      <c r="I144">
        <v>79154</v>
      </c>
      <c r="J144">
        <v>79551</v>
      </c>
      <c r="K144">
        <v>79724</v>
      </c>
      <c r="L144">
        <v>79724</v>
      </c>
    </row>
    <row r="145" spans="1:12">
      <c r="A145" t="s">
        <v>103</v>
      </c>
      <c r="B145">
        <v>344</v>
      </c>
      <c r="C145">
        <v>357</v>
      </c>
      <c r="D145">
        <v>461</v>
      </c>
      <c r="E145">
        <v>356</v>
      </c>
      <c r="F145">
        <v>369</v>
      </c>
      <c r="G145">
        <v>339</v>
      </c>
      <c r="H145">
        <v>350</v>
      </c>
      <c r="I145">
        <v>370</v>
      </c>
      <c r="J145">
        <v>376</v>
      </c>
      <c r="K145" s="24">
        <v>385</v>
      </c>
    </row>
    <row r="146" spans="1:12">
      <c r="A146" t="s">
        <v>100</v>
      </c>
      <c r="B146">
        <v>122267614</v>
      </c>
      <c r="C146">
        <v>127987287</v>
      </c>
      <c r="D146">
        <v>126330135</v>
      </c>
      <c r="E146">
        <v>129690432</v>
      </c>
      <c r="F146">
        <v>130081116</v>
      </c>
      <c r="G146">
        <v>135062597</v>
      </c>
      <c r="H146">
        <v>131557712</v>
      </c>
      <c r="I146">
        <v>134224057</v>
      </c>
      <c r="J146">
        <v>135448734</v>
      </c>
      <c r="K146">
        <v>137591455</v>
      </c>
    </row>
    <row r="147" spans="1:12">
      <c r="A147" t="s">
        <v>70</v>
      </c>
      <c r="K147" s="24"/>
    </row>
    <row r="148" spans="1:12">
      <c r="K148" s="24"/>
    </row>
    <row r="149" spans="1:12">
      <c r="A149" s="1" t="s">
        <v>104</v>
      </c>
      <c r="K149" s="24"/>
    </row>
    <row r="150" spans="1:12">
      <c r="A150" t="s">
        <v>105</v>
      </c>
      <c r="B150">
        <v>313</v>
      </c>
      <c r="C150">
        <v>300</v>
      </c>
      <c r="D150">
        <v>256</v>
      </c>
      <c r="E150">
        <v>255</v>
      </c>
      <c r="F150">
        <v>257</v>
      </c>
      <c r="G150">
        <v>253</v>
      </c>
      <c r="H150">
        <v>243</v>
      </c>
      <c r="I150">
        <v>244</v>
      </c>
      <c r="J150">
        <v>265</v>
      </c>
      <c r="K150">
        <v>355</v>
      </c>
    </row>
    <row r="151" spans="1:12">
      <c r="A151" t="s">
        <v>77</v>
      </c>
      <c r="C151">
        <v>89529529</v>
      </c>
      <c r="D151">
        <v>91206471</v>
      </c>
      <c r="E151">
        <v>96250824</v>
      </c>
      <c r="F151">
        <v>97887028</v>
      </c>
      <c r="G151">
        <v>98047273</v>
      </c>
      <c r="H151">
        <v>97091753</v>
      </c>
      <c r="I151">
        <v>98695993</v>
      </c>
      <c r="J151">
        <v>101493409</v>
      </c>
      <c r="K151">
        <v>135618000</v>
      </c>
    </row>
    <row r="152" spans="1:12">
      <c r="A152" t="s">
        <v>106</v>
      </c>
      <c r="C152">
        <v>5627</v>
      </c>
      <c r="D152">
        <v>5842</v>
      </c>
      <c r="E152">
        <v>5814</v>
      </c>
      <c r="F152">
        <v>5761</v>
      </c>
      <c r="G152">
        <v>5732</v>
      </c>
      <c r="H152">
        <v>5822</v>
      </c>
      <c r="I152">
        <v>5783</v>
      </c>
      <c r="J152">
        <v>5866</v>
      </c>
      <c r="K152">
        <v>5941</v>
      </c>
    </row>
    <row r="153" spans="1:12">
      <c r="A153" t="s">
        <v>85</v>
      </c>
      <c r="C153" s="35">
        <f>C151/C152</f>
        <v>15910.703572063267</v>
      </c>
      <c r="D153" s="35">
        <f>D151/D152</f>
        <v>15612.199760356043</v>
      </c>
      <c r="E153" s="35">
        <f t="shared" ref="E153:K153" si="16">E151/E152</f>
        <v>16555.009287925695</v>
      </c>
      <c r="F153" s="35">
        <f t="shared" si="16"/>
        <v>16991.32581149106</v>
      </c>
      <c r="G153" s="35">
        <f t="shared" si="16"/>
        <v>17105.246510816469</v>
      </c>
      <c r="H153" s="35">
        <f t="shared" si="16"/>
        <v>16676.700961868773</v>
      </c>
      <c r="I153" s="35">
        <f t="shared" si="16"/>
        <v>17066.573231886563</v>
      </c>
      <c r="J153" s="35">
        <f t="shared" si="16"/>
        <v>17301.97903170815</v>
      </c>
      <c r="K153" s="35">
        <f t="shared" si="16"/>
        <v>22827.470122874936</v>
      </c>
    </row>
    <row r="155" spans="1:12">
      <c r="A155" s="2" t="s">
        <v>107</v>
      </c>
    </row>
    <row r="156" spans="1:12">
      <c r="A156" s="26" t="s">
        <v>108</v>
      </c>
      <c r="B156" s="27">
        <v>2010</v>
      </c>
      <c r="C156" s="27">
        <v>2011</v>
      </c>
      <c r="D156" s="27">
        <v>2012</v>
      </c>
      <c r="E156" s="27">
        <v>2013</v>
      </c>
      <c r="F156" s="27">
        <v>2014</v>
      </c>
      <c r="G156" s="27">
        <v>2015</v>
      </c>
      <c r="H156" s="27">
        <v>2016</v>
      </c>
      <c r="I156" s="27">
        <v>2017</v>
      </c>
      <c r="J156" s="27">
        <v>2018</v>
      </c>
      <c r="K156" s="27">
        <v>2019</v>
      </c>
      <c r="L156" s="27">
        <v>2020</v>
      </c>
    </row>
    <row r="157" spans="1:12">
      <c r="A157" s="28" t="s">
        <v>109</v>
      </c>
      <c r="B157" s="5">
        <v>10039130</v>
      </c>
      <c r="C157" s="5">
        <v>10134743</v>
      </c>
      <c r="D157" s="5">
        <v>10976309</v>
      </c>
      <c r="E157" s="5">
        <v>11020455</v>
      </c>
      <c r="F157" s="5">
        <v>10616101</v>
      </c>
      <c r="G157" s="5">
        <v>10625260</v>
      </c>
      <c r="H157" s="5">
        <v>10799540</v>
      </c>
      <c r="I157" s="5">
        <v>11166604</v>
      </c>
      <c r="J157" s="5">
        <v>11153098</v>
      </c>
      <c r="K157" s="5">
        <v>13067420</v>
      </c>
      <c r="L157" s="29">
        <v>15998750</v>
      </c>
    </row>
    <row r="158" spans="1:12">
      <c r="A158" s="28" t="s">
        <v>110</v>
      </c>
      <c r="B158" s="5">
        <v>3654348</v>
      </c>
      <c r="C158" s="5">
        <v>4350116</v>
      </c>
      <c r="D158" s="5">
        <v>3542024</v>
      </c>
      <c r="E158" s="5">
        <v>3632490</v>
      </c>
      <c r="F158" s="5">
        <v>198292</v>
      </c>
      <c r="G158" s="5">
        <v>2812381</v>
      </c>
      <c r="H158" s="5">
        <v>2339314</v>
      </c>
      <c r="I158" s="5">
        <v>3499086</v>
      </c>
      <c r="J158" s="5">
        <v>3647636</v>
      </c>
      <c r="K158" s="5">
        <v>1107642</v>
      </c>
      <c r="L158" s="29">
        <v>2178000</v>
      </c>
    </row>
    <row r="159" spans="1:12">
      <c r="A159" s="28" t="s">
        <v>111</v>
      </c>
      <c r="B159" s="5">
        <v>110828</v>
      </c>
      <c r="C159" s="5">
        <v>189138</v>
      </c>
      <c r="D159" s="5">
        <v>133349</v>
      </c>
      <c r="E159" s="5">
        <v>185254</v>
      </c>
      <c r="F159" s="5">
        <v>261862</v>
      </c>
      <c r="G159" s="5">
        <v>238369</v>
      </c>
      <c r="H159" s="5">
        <v>183596</v>
      </c>
      <c r="I159" s="5">
        <v>159768</v>
      </c>
      <c r="J159" s="5">
        <v>184246</v>
      </c>
      <c r="K159" s="5">
        <v>235130</v>
      </c>
      <c r="L159" s="29">
        <v>173000</v>
      </c>
    </row>
    <row r="160" spans="1:12">
      <c r="A160" s="28" t="s">
        <v>112</v>
      </c>
      <c r="B160" s="5">
        <v>101742</v>
      </c>
      <c r="C160" s="5">
        <v>213965</v>
      </c>
      <c r="D160" s="5">
        <v>236506</v>
      </c>
      <c r="E160" s="5">
        <v>118216</v>
      </c>
      <c r="F160" s="5">
        <v>109011</v>
      </c>
      <c r="G160" s="5">
        <v>130902</v>
      </c>
      <c r="H160" s="5">
        <v>1634294</v>
      </c>
      <c r="I160" s="5">
        <v>120827</v>
      </c>
      <c r="J160" s="5">
        <v>121095</v>
      </c>
      <c r="K160" s="5">
        <v>119298</v>
      </c>
      <c r="L160" s="29">
        <v>377000</v>
      </c>
    </row>
    <row r="161" spans="1:12">
      <c r="A161" s="28" t="s">
        <v>113</v>
      </c>
      <c r="B161" s="5">
        <v>22792262</v>
      </c>
      <c r="C161" s="5">
        <v>24445317</v>
      </c>
      <c r="D161" s="5">
        <v>27712469</v>
      </c>
      <c r="E161" s="5">
        <v>29481904</v>
      </c>
      <c r="F161" s="5">
        <v>26172338</v>
      </c>
      <c r="G161" s="5">
        <v>24607133</v>
      </c>
      <c r="H161" s="5">
        <v>25295470</v>
      </c>
      <c r="I161" s="5">
        <v>26473224</v>
      </c>
      <c r="J161" s="5">
        <v>28409123</v>
      </c>
      <c r="K161" s="5">
        <v>28110804</v>
      </c>
      <c r="L161" s="29">
        <v>31638184</v>
      </c>
    </row>
    <row r="162" spans="1:12">
      <c r="A162" s="28" t="s">
        <v>114</v>
      </c>
      <c r="B162" s="5">
        <v>192289724</v>
      </c>
      <c r="C162" s="5">
        <v>222498292</v>
      </c>
      <c r="D162" s="5">
        <v>217600095</v>
      </c>
      <c r="E162" s="5">
        <v>236569811</v>
      </c>
      <c r="F162" s="5">
        <v>250878166</v>
      </c>
      <c r="G162" s="5">
        <v>261385039</v>
      </c>
      <c r="H162" s="5">
        <v>291048934</v>
      </c>
      <c r="I162" s="5">
        <v>306470543</v>
      </c>
      <c r="J162" s="5">
        <v>296725042</v>
      </c>
      <c r="K162" s="5">
        <v>303381831</v>
      </c>
      <c r="L162" s="29">
        <v>315404183</v>
      </c>
    </row>
    <row r="163" spans="1:12">
      <c r="A163" s="28" t="s">
        <v>115</v>
      </c>
      <c r="B163" s="5">
        <v>23149391</v>
      </c>
      <c r="C163" s="5">
        <v>25143058</v>
      </c>
      <c r="D163" s="5">
        <v>41390069</v>
      </c>
      <c r="E163" s="5">
        <v>23550225</v>
      </c>
      <c r="F163" s="5">
        <v>28830036</v>
      </c>
      <c r="G163" s="5">
        <v>26785584</v>
      </c>
      <c r="H163" s="5">
        <v>26518240</v>
      </c>
      <c r="I163" s="5">
        <v>24099810</v>
      </c>
      <c r="J163" s="5">
        <v>12455621</v>
      </c>
      <c r="K163" s="5">
        <v>17515416</v>
      </c>
      <c r="L163" s="29">
        <v>16621500</v>
      </c>
    </row>
    <row r="164" spans="1:12">
      <c r="A164" s="30" t="s">
        <v>116</v>
      </c>
      <c r="B164" s="5">
        <v>567181</v>
      </c>
      <c r="C164" s="5">
        <v>653000</v>
      </c>
      <c r="D164" s="5">
        <v>1065000</v>
      </c>
      <c r="E164" s="5">
        <v>1095000</v>
      </c>
      <c r="F164" s="5">
        <v>1064000</v>
      </c>
      <c r="G164" s="5">
        <v>1148000</v>
      </c>
      <c r="H164" s="5">
        <v>975000</v>
      </c>
      <c r="I164" s="5">
        <v>97500</v>
      </c>
      <c r="J164" s="5">
        <v>1053000</v>
      </c>
      <c r="K164" s="5">
        <v>1118000</v>
      </c>
      <c r="L164" s="29">
        <v>874000</v>
      </c>
    </row>
    <row r="165" spans="1:12">
      <c r="A165" s="31" t="s">
        <v>117</v>
      </c>
      <c r="B165" s="32">
        <f>SUM(B158:B164)</f>
        <v>242665476</v>
      </c>
      <c r="C165" s="32">
        <f t="shared" ref="C165:L165" si="17">SUM(C158:C164)</f>
        <v>277492886</v>
      </c>
      <c r="D165" s="32">
        <f t="shared" si="17"/>
        <v>291679512</v>
      </c>
      <c r="E165" s="32">
        <f t="shared" si="17"/>
        <v>294632900</v>
      </c>
      <c r="F165" s="32">
        <f t="shared" si="17"/>
        <v>307513705</v>
      </c>
      <c r="G165" s="32">
        <f t="shared" si="17"/>
        <v>317107408</v>
      </c>
      <c r="H165" s="32">
        <f t="shared" si="17"/>
        <v>347994848</v>
      </c>
      <c r="I165" s="32">
        <f t="shared" si="17"/>
        <v>360920758</v>
      </c>
      <c r="J165" s="32">
        <f t="shared" si="17"/>
        <v>342595763</v>
      </c>
      <c r="K165" s="32">
        <f t="shared" si="17"/>
        <v>351588121</v>
      </c>
      <c r="L165" s="33">
        <f t="shared" si="17"/>
        <v>367265867</v>
      </c>
    </row>
    <row r="166" spans="1:12">
      <c r="A166" s="10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40"/>
    </row>
    <row r="167" spans="1:12">
      <c r="A167" s="1" t="s">
        <v>118</v>
      </c>
    </row>
    <row r="169" spans="1:12">
      <c r="A169" t="s">
        <v>119</v>
      </c>
      <c r="B169" s="4">
        <v>1.109</v>
      </c>
      <c r="C169" s="4">
        <v>1.0069999999999999</v>
      </c>
      <c r="D169" s="4">
        <v>0.878</v>
      </c>
      <c r="E169" s="4">
        <v>0.71499999999999997</v>
      </c>
      <c r="F169" s="4">
        <v>0.63900000000000001</v>
      </c>
      <c r="G169" s="4">
        <v>0.63400000000000001</v>
      </c>
      <c r="H169" s="4">
        <v>0.54900000000000004</v>
      </c>
      <c r="I169" s="4">
        <v>0.69399999999999995</v>
      </c>
      <c r="J169" s="4">
        <v>0.79100000000000004</v>
      </c>
      <c r="K169" s="4">
        <v>1.3169999999999999</v>
      </c>
      <c r="L169" s="6">
        <v>0.63</v>
      </c>
    </row>
    <row r="171" spans="1:12">
      <c r="A171" s="1" t="s">
        <v>120</v>
      </c>
    </row>
    <row r="172" spans="1:12">
      <c r="A172" t="s">
        <v>121</v>
      </c>
      <c r="G172" s="41">
        <v>-5391320</v>
      </c>
      <c r="H172">
        <v>487495</v>
      </c>
      <c r="I172" s="5">
        <v>249804</v>
      </c>
      <c r="J172">
        <v>600000</v>
      </c>
      <c r="K172">
        <v>500000</v>
      </c>
      <c r="L172">
        <v>0</v>
      </c>
    </row>
    <row r="173" spans="1:12">
      <c r="A173" t="s">
        <v>122</v>
      </c>
      <c r="G173" s="5">
        <v>1379290</v>
      </c>
      <c r="H173" s="41">
        <v>-987292</v>
      </c>
      <c r="I173" s="5">
        <v>1622592</v>
      </c>
      <c r="J173">
        <v>1400000</v>
      </c>
      <c r="K173">
        <v>1900000</v>
      </c>
      <c r="L173" s="42">
        <v>-8100000</v>
      </c>
    </row>
    <row r="174" spans="1:12">
      <c r="A174" t="s">
        <v>123</v>
      </c>
      <c r="H174" s="42">
        <v>-5826515</v>
      </c>
      <c r="I174" s="5">
        <v>2096182</v>
      </c>
    </row>
    <row r="175" spans="1:12">
      <c r="A175" t="s">
        <v>124</v>
      </c>
      <c r="G175" s="41">
        <v>-11130</v>
      </c>
      <c r="H175" s="41">
        <v>-11743</v>
      </c>
      <c r="I175" s="41">
        <v>-11130</v>
      </c>
    </row>
    <row r="177" spans="1:12">
      <c r="A177" t="s">
        <v>125</v>
      </c>
      <c r="J177">
        <v>1500000</v>
      </c>
      <c r="K177">
        <v>2900000</v>
      </c>
      <c r="L177">
        <v>1000000</v>
      </c>
    </row>
    <row r="178" spans="1:12">
      <c r="A178" t="s">
        <v>126</v>
      </c>
      <c r="J178">
        <v>1100000</v>
      </c>
      <c r="K178">
        <v>1700000</v>
      </c>
      <c r="L178">
        <v>800000</v>
      </c>
    </row>
    <row r="179" spans="1:12">
      <c r="A179" t="s">
        <v>127</v>
      </c>
      <c r="J179">
        <v>1800000</v>
      </c>
      <c r="K179">
        <v>800000</v>
      </c>
      <c r="L179">
        <v>1700000</v>
      </c>
    </row>
    <row r="180" spans="1:12">
      <c r="A180" t="s">
        <v>128</v>
      </c>
      <c r="J180">
        <v>12500000</v>
      </c>
      <c r="K180">
        <v>38900000</v>
      </c>
      <c r="L180">
        <v>18900000</v>
      </c>
    </row>
    <row r="182" spans="1:12">
      <c r="A182" s="1" t="s">
        <v>34</v>
      </c>
    </row>
    <row r="183" spans="1:12">
      <c r="A183" t="s">
        <v>129</v>
      </c>
      <c r="B183" s="5">
        <v>276506457</v>
      </c>
      <c r="C183" s="5">
        <v>278354581</v>
      </c>
      <c r="D183" s="5">
        <v>331814182</v>
      </c>
      <c r="E183" s="5">
        <v>302979926</v>
      </c>
      <c r="F183" s="5">
        <v>16247790</v>
      </c>
      <c r="G183" s="5">
        <v>17122689</v>
      </c>
      <c r="H183" s="5">
        <v>323588194</v>
      </c>
      <c r="I183" s="5">
        <v>373257296</v>
      </c>
      <c r="J183" s="5">
        <v>423476315</v>
      </c>
      <c r="K183" s="5">
        <v>441199549</v>
      </c>
      <c r="L183" s="5">
        <v>323487822</v>
      </c>
    </row>
    <row r="184" spans="1:12">
      <c r="A184" t="s">
        <v>130</v>
      </c>
      <c r="B184" s="5">
        <v>305929048</v>
      </c>
      <c r="C184" s="5">
        <v>309038686</v>
      </c>
      <c r="D184" s="5">
        <v>362219164</v>
      </c>
      <c r="E184" s="5">
        <v>332118538</v>
      </c>
      <c r="F184" s="5">
        <v>99456150</v>
      </c>
      <c r="G184" s="5">
        <v>85866596</v>
      </c>
      <c r="H184" s="5">
        <v>350172690</v>
      </c>
      <c r="I184" s="5">
        <v>399709300</v>
      </c>
      <c r="J184" s="5">
        <v>448680114</v>
      </c>
      <c r="K184" s="5">
        <v>470427068</v>
      </c>
      <c r="L184" s="5">
        <v>355217174</v>
      </c>
    </row>
    <row r="185" spans="1:12">
      <c r="A185" t="s">
        <v>131</v>
      </c>
      <c r="B185" s="41">
        <v>-29422591</v>
      </c>
      <c r="C185" s="41">
        <v>-30684105</v>
      </c>
      <c r="D185" s="41">
        <v>-30404982</v>
      </c>
      <c r="E185" s="41">
        <v>-29138612</v>
      </c>
      <c r="F185" s="41">
        <v>-83208360</v>
      </c>
      <c r="G185" s="41">
        <v>-68743907</v>
      </c>
      <c r="H185" s="41">
        <v>-26584496</v>
      </c>
      <c r="I185" s="41">
        <v>-26452004</v>
      </c>
      <c r="J185" s="41">
        <v>-25203799</v>
      </c>
      <c r="K185" s="41">
        <v>-29227519</v>
      </c>
      <c r="L185" s="41">
        <v>-31729352</v>
      </c>
    </row>
    <row r="187" spans="1:12">
      <c r="A187" s="1" t="s">
        <v>132</v>
      </c>
    </row>
    <row r="188" spans="1:12">
      <c r="A188" t="s">
        <v>133</v>
      </c>
      <c r="B188" t="s">
        <v>134</v>
      </c>
      <c r="C188">
        <v>148.6</v>
      </c>
      <c r="D188">
        <v>185.8</v>
      </c>
      <c r="E188">
        <v>181.9</v>
      </c>
      <c r="F188">
        <v>180.5</v>
      </c>
      <c r="G188">
        <v>183.7</v>
      </c>
      <c r="H188">
        <v>187.6</v>
      </c>
      <c r="I188">
        <v>180.9</v>
      </c>
      <c r="J188">
        <v>189.2</v>
      </c>
      <c r="K188">
        <v>197.5</v>
      </c>
    </row>
    <row r="189" spans="1:12">
      <c r="A189" t="s">
        <v>135</v>
      </c>
      <c r="B189">
        <v>8.9</v>
      </c>
      <c r="C189">
        <v>7.6</v>
      </c>
      <c r="D189">
        <v>12.3</v>
      </c>
      <c r="E189">
        <v>11.2</v>
      </c>
      <c r="F189">
        <v>11.5</v>
      </c>
      <c r="G189">
        <v>35.700000000000003</v>
      </c>
      <c r="H189">
        <v>27.1</v>
      </c>
      <c r="I189">
        <v>21.8</v>
      </c>
      <c r="J189">
        <v>22.7</v>
      </c>
      <c r="K189">
        <v>16.2</v>
      </c>
    </row>
    <row r="190" spans="1:12">
      <c r="A190" t="s">
        <v>136</v>
      </c>
      <c r="B190">
        <v>41.4</v>
      </c>
      <c r="C190">
        <v>45.6</v>
      </c>
      <c r="D190">
        <v>64.2</v>
      </c>
      <c r="E190">
        <v>61.7</v>
      </c>
      <c r="F190">
        <v>62.9</v>
      </c>
      <c r="G190">
        <v>75.099999999999994</v>
      </c>
      <c r="H190">
        <v>77.099999999999994</v>
      </c>
      <c r="I190">
        <v>84.5</v>
      </c>
      <c r="J190">
        <v>89.3</v>
      </c>
      <c r="K190">
        <v>93.9</v>
      </c>
    </row>
    <row r="191" spans="1:12">
      <c r="A191" t="s">
        <v>137</v>
      </c>
      <c r="B191">
        <v>24.2</v>
      </c>
      <c r="C191">
        <v>27.7</v>
      </c>
      <c r="D191">
        <v>37.6</v>
      </c>
      <c r="E191">
        <v>35.4</v>
      </c>
      <c r="F191">
        <v>35.5</v>
      </c>
      <c r="G191">
        <v>32</v>
      </c>
      <c r="H191">
        <v>32.700000000000003</v>
      </c>
      <c r="I191">
        <v>33.4</v>
      </c>
      <c r="J191">
        <v>34.799999999999997</v>
      </c>
      <c r="K191">
        <v>36.1</v>
      </c>
    </row>
    <row r="192" spans="1:12">
      <c r="A192" t="s">
        <v>138</v>
      </c>
      <c r="B192">
        <v>3.5</v>
      </c>
      <c r="C192" s="39" t="s">
        <v>56</v>
      </c>
      <c r="D192" s="39" t="s">
        <v>56</v>
      </c>
      <c r="E192" s="39" t="s">
        <v>56</v>
      </c>
      <c r="F192" s="39" t="s">
        <v>56</v>
      </c>
      <c r="G192">
        <v>4.9000000000000004</v>
      </c>
      <c r="H192">
        <v>5.0999999999999996</v>
      </c>
      <c r="I192">
        <v>5.2</v>
      </c>
      <c r="J192">
        <v>5.3</v>
      </c>
      <c r="K192">
        <v>5.4</v>
      </c>
    </row>
    <row r="193" spans="1:13">
      <c r="A193" t="s">
        <v>139</v>
      </c>
      <c r="B193">
        <v>37.5</v>
      </c>
      <c r="C193">
        <v>39.299999999999997</v>
      </c>
      <c r="D193">
        <v>39.799999999999997</v>
      </c>
      <c r="E193">
        <v>40.1</v>
      </c>
      <c r="F193">
        <v>39.4</v>
      </c>
      <c r="G193">
        <v>38.5</v>
      </c>
      <c r="H193">
        <v>35.9</v>
      </c>
      <c r="I193">
        <v>36.5</v>
      </c>
      <c r="J193">
        <v>35.1</v>
      </c>
      <c r="K193">
        <v>38.200000000000003</v>
      </c>
    </row>
    <row r="194" spans="1:13">
      <c r="A194" t="s">
        <v>140</v>
      </c>
      <c r="B194" s="5">
        <v>123600000</v>
      </c>
      <c r="C194" s="5">
        <v>108700000</v>
      </c>
      <c r="D194">
        <v>146</v>
      </c>
      <c r="E194">
        <v>141.80000000000001</v>
      </c>
      <c r="F194">
        <v>141.1</v>
      </c>
      <c r="G194">
        <v>145.19999999999999</v>
      </c>
      <c r="H194">
        <v>151.69999999999999</v>
      </c>
      <c r="I194">
        <v>144.4</v>
      </c>
      <c r="J194">
        <v>154.1</v>
      </c>
      <c r="K194">
        <v>159.30000000000001</v>
      </c>
    </row>
    <row r="195" spans="1:13">
      <c r="A195" t="s">
        <v>72</v>
      </c>
      <c r="B195" s="5">
        <v>16572</v>
      </c>
      <c r="C195" s="5">
        <v>15271</v>
      </c>
      <c r="D195" s="5">
        <v>18963</v>
      </c>
      <c r="E195" s="5">
        <v>18194</v>
      </c>
      <c r="F195" s="5">
        <v>17562</v>
      </c>
      <c r="G195" s="5">
        <v>17579</v>
      </c>
      <c r="H195" s="5">
        <v>17374</v>
      </c>
      <c r="I195" s="5">
        <v>16352</v>
      </c>
      <c r="J195" s="5">
        <v>16789</v>
      </c>
      <c r="K195" s="5">
        <v>17186</v>
      </c>
    </row>
    <row r="196" spans="1:13">
      <c r="A196" t="s">
        <v>141</v>
      </c>
      <c r="H196">
        <v>9.4</v>
      </c>
      <c r="I196">
        <v>18.5</v>
      </c>
      <c r="J196">
        <v>20.6</v>
      </c>
      <c r="K196">
        <v>23.1</v>
      </c>
    </row>
    <row r="197" spans="1:13">
      <c r="A197" t="s">
        <v>142</v>
      </c>
    </row>
    <row r="200" spans="1:13" ht="15.75">
      <c r="A200" s="46" t="s">
        <v>143</v>
      </c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</row>
    <row r="201" spans="1:13" ht="15.75">
      <c r="A201" s="47" t="s">
        <v>144</v>
      </c>
      <c r="B201" s="47">
        <v>2010</v>
      </c>
      <c r="C201" s="47">
        <v>2011</v>
      </c>
      <c r="D201" s="47">
        <v>2012</v>
      </c>
      <c r="E201" s="47">
        <v>2013</v>
      </c>
      <c r="F201" s="47">
        <v>2014</v>
      </c>
      <c r="G201" s="47">
        <v>2015</v>
      </c>
      <c r="H201" s="47">
        <v>2016</v>
      </c>
      <c r="I201" s="47">
        <v>2017</v>
      </c>
      <c r="J201" s="47">
        <v>2018</v>
      </c>
      <c r="K201" s="47">
        <v>2019</v>
      </c>
      <c r="L201" s="47">
        <v>2020</v>
      </c>
      <c r="M201" s="47">
        <v>2021</v>
      </c>
    </row>
    <row r="202" spans="1:13" ht="15.75">
      <c r="A202" s="48" t="s">
        <v>145</v>
      </c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</row>
    <row r="203" spans="1:13" ht="15.75">
      <c r="A203" s="47"/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</row>
    <row r="204" spans="1:13" ht="31.5">
      <c r="A204" s="47" t="s">
        <v>146</v>
      </c>
      <c r="B204" s="47"/>
      <c r="C204" s="47"/>
      <c r="D204" s="47" t="s">
        <v>147</v>
      </c>
      <c r="E204" s="47" t="s">
        <v>148</v>
      </c>
      <c r="F204" s="47" t="s">
        <v>149</v>
      </c>
      <c r="G204" s="47" t="s">
        <v>150</v>
      </c>
      <c r="H204" s="47" t="s">
        <v>151</v>
      </c>
      <c r="I204" s="47" t="s">
        <v>152</v>
      </c>
      <c r="J204" s="47" t="s">
        <v>153</v>
      </c>
      <c r="K204" s="47" t="s">
        <v>154</v>
      </c>
      <c r="L204" s="47"/>
      <c r="M204" s="47"/>
    </row>
    <row r="205" spans="1:13" ht="31.5">
      <c r="A205" s="47" t="s">
        <v>155</v>
      </c>
      <c r="B205" s="47" t="s">
        <v>156</v>
      </c>
      <c r="C205" s="47" t="s">
        <v>157</v>
      </c>
      <c r="D205" s="47" t="s">
        <v>158</v>
      </c>
      <c r="E205" s="47" t="s">
        <v>159</v>
      </c>
      <c r="F205" s="47" t="s">
        <v>160</v>
      </c>
      <c r="G205" s="47" t="s">
        <v>161</v>
      </c>
      <c r="H205" s="47" t="s">
        <v>162</v>
      </c>
      <c r="I205" s="47" t="s">
        <v>163</v>
      </c>
      <c r="J205" s="47" t="s">
        <v>164</v>
      </c>
      <c r="K205" s="47" t="s">
        <v>165</v>
      </c>
      <c r="L205" s="47" t="s">
        <v>166</v>
      </c>
      <c r="M205" s="47" t="s">
        <v>167</v>
      </c>
    </row>
    <row r="206" spans="1:13" ht="47.25">
      <c r="A206" s="47" t="s">
        <v>168</v>
      </c>
      <c r="B206" s="47" t="s">
        <v>169</v>
      </c>
      <c r="C206" s="47" t="s">
        <v>170</v>
      </c>
      <c r="D206" s="47" t="s">
        <v>171</v>
      </c>
      <c r="E206" s="47" t="s">
        <v>172</v>
      </c>
      <c r="F206" s="47" t="s">
        <v>173</v>
      </c>
      <c r="G206" s="47" t="s">
        <v>174</v>
      </c>
      <c r="H206" s="47" t="s">
        <v>175</v>
      </c>
      <c r="I206" s="47" t="s">
        <v>175</v>
      </c>
      <c r="J206" s="49" t="s">
        <v>176</v>
      </c>
      <c r="K206" s="49" t="s">
        <v>177</v>
      </c>
      <c r="L206" s="49" t="s">
        <v>178</v>
      </c>
      <c r="M206" s="49" t="s">
        <v>179</v>
      </c>
    </row>
    <row r="207" spans="1:13" ht="47.25">
      <c r="A207" s="47" t="s">
        <v>180</v>
      </c>
      <c r="B207" s="47" t="s">
        <v>181</v>
      </c>
      <c r="C207" s="47" t="s">
        <v>182</v>
      </c>
      <c r="D207" s="47" t="s">
        <v>183</v>
      </c>
      <c r="E207" s="47" t="s">
        <v>184</v>
      </c>
      <c r="F207" s="47" t="s">
        <v>185</v>
      </c>
      <c r="G207" s="47" t="s">
        <v>186</v>
      </c>
      <c r="H207" s="47" t="s">
        <v>175</v>
      </c>
      <c r="I207" s="47" t="s">
        <v>175</v>
      </c>
      <c r="J207" s="49" t="s">
        <v>187</v>
      </c>
      <c r="K207" s="49" t="s">
        <v>188</v>
      </c>
      <c r="L207" s="49" t="s">
        <v>189</v>
      </c>
      <c r="M207" s="49" t="s">
        <v>190</v>
      </c>
    </row>
    <row r="208" spans="1:13" ht="15.75">
      <c r="A208" s="47"/>
      <c r="B208" s="47"/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</row>
    <row r="209" spans="1:13" ht="15.75">
      <c r="A209" s="48" t="s">
        <v>191</v>
      </c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</row>
    <row r="210" spans="1:13" ht="31.5">
      <c r="A210" s="47" t="s">
        <v>192</v>
      </c>
      <c r="B210" s="47" t="s">
        <v>193</v>
      </c>
      <c r="C210" s="47" t="s">
        <v>193</v>
      </c>
      <c r="D210" s="47" t="s">
        <v>194</v>
      </c>
      <c r="E210" s="47" t="s">
        <v>195</v>
      </c>
      <c r="F210" s="47" t="s">
        <v>196</v>
      </c>
      <c r="G210" s="47" t="s">
        <v>197</v>
      </c>
      <c r="H210" s="47" t="s">
        <v>198</v>
      </c>
      <c r="I210" s="47" t="s">
        <v>199</v>
      </c>
      <c r="J210" s="47" t="s">
        <v>200</v>
      </c>
      <c r="K210" s="47" t="s">
        <v>201</v>
      </c>
      <c r="L210" s="47" t="s">
        <v>193</v>
      </c>
      <c r="M210" s="47"/>
    </row>
    <row r="211" spans="1:13" ht="31.5">
      <c r="A211" s="47" t="s">
        <v>155</v>
      </c>
      <c r="B211" s="47" t="s">
        <v>202</v>
      </c>
      <c r="C211" s="47" t="s">
        <v>203</v>
      </c>
      <c r="D211" s="47" t="s">
        <v>204</v>
      </c>
      <c r="E211" s="47" t="s">
        <v>205</v>
      </c>
      <c r="F211" s="47" t="s">
        <v>206</v>
      </c>
      <c r="G211" s="47" t="s">
        <v>207</v>
      </c>
      <c r="H211" s="47" t="s">
        <v>208</v>
      </c>
      <c r="I211" s="47" t="s">
        <v>209</v>
      </c>
      <c r="J211" s="47" t="s">
        <v>207</v>
      </c>
      <c r="K211" s="47" t="s">
        <v>210</v>
      </c>
      <c r="L211" s="47" t="s">
        <v>211</v>
      </c>
      <c r="M211" s="47"/>
    </row>
    <row r="212" spans="1:13" ht="47.25">
      <c r="A212" s="47" t="s">
        <v>168</v>
      </c>
      <c r="B212" s="47" t="s">
        <v>212</v>
      </c>
      <c r="C212" s="47" t="s">
        <v>213</v>
      </c>
      <c r="D212" s="47" t="s">
        <v>214</v>
      </c>
      <c r="E212" s="47" t="s">
        <v>215</v>
      </c>
      <c r="F212" s="47" t="s">
        <v>216</v>
      </c>
      <c r="G212" s="47" t="s">
        <v>217</v>
      </c>
      <c r="H212" s="47" t="s">
        <v>175</v>
      </c>
      <c r="I212" s="47" t="s">
        <v>175</v>
      </c>
      <c r="J212" s="49" t="s">
        <v>218</v>
      </c>
      <c r="K212" s="49" t="s">
        <v>219</v>
      </c>
      <c r="L212" s="49" t="s">
        <v>220</v>
      </c>
      <c r="M212" s="47"/>
    </row>
    <row r="213" spans="1:13" ht="47.25">
      <c r="A213" s="47" t="s">
        <v>180</v>
      </c>
      <c r="B213" s="47" t="s">
        <v>221</v>
      </c>
      <c r="C213" s="47" t="s">
        <v>222</v>
      </c>
      <c r="D213" s="47" t="s">
        <v>223</v>
      </c>
      <c r="E213" s="47" t="s">
        <v>224</v>
      </c>
      <c r="F213" s="47" t="s">
        <v>225</v>
      </c>
      <c r="G213" s="47" t="s">
        <v>226</v>
      </c>
      <c r="H213" s="47" t="s">
        <v>175</v>
      </c>
      <c r="I213" s="47" t="s">
        <v>175</v>
      </c>
      <c r="J213" s="49" t="s">
        <v>227</v>
      </c>
      <c r="K213" s="49" t="s">
        <v>228</v>
      </c>
      <c r="L213" s="49" t="s">
        <v>229</v>
      </c>
      <c r="M213" s="47"/>
    </row>
    <row r="214" spans="1:13" ht="15.75">
      <c r="A214" s="47"/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</row>
    <row r="215" spans="1:13" ht="15.75">
      <c r="A215" s="48" t="s">
        <v>230</v>
      </c>
      <c r="B215" s="47"/>
      <c r="C215" s="47"/>
      <c r="D215" s="47"/>
      <c r="E215" s="47"/>
      <c r="F215" s="47"/>
      <c r="G215" s="47"/>
      <c r="H215" s="47"/>
      <c r="I215" s="47"/>
      <c r="J215" s="47"/>
      <c r="K215" s="47"/>
      <c r="L215" s="47"/>
      <c r="M215" s="47"/>
    </row>
    <row r="216" spans="1:13" ht="31.5">
      <c r="A216" s="47" t="s">
        <v>231</v>
      </c>
      <c r="B216" s="47" t="s">
        <v>232</v>
      </c>
      <c r="C216" s="47" t="s">
        <v>233</v>
      </c>
      <c r="D216" s="47" t="s">
        <v>234</v>
      </c>
      <c r="E216" s="47" t="s">
        <v>235</v>
      </c>
      <c r="F216" s="47" t="s">
        <v>236</v>
      </c>
      <c r="G216" s="47" t="s">
        <v>237</v>
      </c>
      <c r="H216" s="47" t="s">
        <v>238</v>
      </c>
      <c r="I216" s="47" t="s">
        <v>239</v>
      </c>
      <c r="J216" s="47" t="s">
        <v>240</v>
      </c>
      <c r="K216" s="47" t="s">
        <v>241</v>
      </c>
      <c r="L216" s="47" t="s">
        <v>242</v>
      </c>
      <c r="M216" s="47" t="s">
        <v>243</v>
      </c>
    </row>
    <row r="217" spans="1:13" ht="47.25">
      <c r="A217" s="47" t="s">
        <v>244</v>
      </c>
      <c r="B217" s="47" t="s">
        <v>203</v>
      </c>
      <c r="C217" s="47" t="s">
        <v>245</v>
      </c>
      <c r="D217" s="47" t="s">
        <v>246</v>
      </c>
      <c r="E217" s="49" t="s">
        <v>247</v>
      </c>
      <c r="F217" s="49" t="s">
        <v>248</v>
      </c>
      <c r="G217" s="49" t="s">
        <v>249</v>
      </c>
      <c r="H217" s="49" t="s">
        <v>250</v>
      </c>
      <c r="I217" s="49" t="s">
        <v>251</v>
      </c>
      <c r="J217" s="49" t="s">
        <v>252</v>
      </c>
      <c r="K217" s="49" t="s">
        <v>253</v>
      </c>
      <c r="L217" s="49" t="s">
        <v>254</v>
      </c>
      <c r="M217" s="47" t="s">
        <v>255</v>
      </c>
    </row>
    <row r="218" spans="1:13" ht="31.5">
      <c r="A218" s="47" t="s">
        <v>256</v>
      </c>
      <c r="B218" s="47" t="s">
        <v>257</v>
      </c>
      <c r="C218" s="47" t="s">
        <v>258</v>
      </c>
      <c r="D218" s="47" t="s">
        <v>259</v>
      </c>
      <c r="E218" s="47" t="s">
        <v>260</v>
      </c>
      <c r="F218" s="47" t="s">
        <v>261</v>
      </c>
      <c r="G218" s="47" t="s">
        <v>262</v>
      </c>
      <c r="H218" s="47" t="s">
        <v>263</v>
      </c>
      <c r="I218" s="47" t="s">
        <v>264</v>
      </c>
      <c r="J218" s="47" t="s">
        <v>265</v>
      </c>
      <c r="K218" s="47" t="s">
        <v>266</v>
      </c>
      <c r="L218" s="47" t="s">
        <v>267</v>
      </c>
      <c r="M218" s="47" t="s">
        <v>268</v>
      </c>
    </row>
    <row r="219" spans="1:13" ht="31.5">
      <c r="A219" s="47" t="s">
        <v>269</v>
      </c>
      <c r="B219" s="47" t="s">
        <v>156</v>
      </c>
      <c r="C219" s="47" t="s">
        <v>157</v>
      </c>
      <c r="D219" s="47" t="s">
        <v>158</v>
      </c>
      <c r="E219" s="47" t="s">
        <v>159</v>
      </c>
      <c r="F219" s="47" t="s">
        <v>160</v>
      </c>
      <c r="G219" s="47" t="s">
        <v>161</v>
      </c>
      <c r="H219" s="47" t="s">
        <v>162</v>
      </c>
      <c r="I219" s="47" t="s">
        <v>163</v>
      </c>
      <c r="J219" s="47" t="s">
        <v>164</v>
      </c>
      <c r="K219" s="47" t="s">
        <v>165</v>
      </c>
      <c r="L219" s="47" t="s">
        <v>166</v>
      </c>
      <c r="M219" s="47" t="s">
        <v>167</v>
      </c>
    </row>
    <row r="220" spans="1:13" ht="31.5">
      <c r="A220" s="47" t="s">
        <v>270</v>
      </c>
      <c r="B220" s="47" t="s">
        <v>271</v>
      </c>
      <c r="C220" s="47" t="s">
        <v>272</v>
      </c>
      <c r="D220" s="47" t="s">
        <v>273</v>
      </c>
      <c r="E220" s="47" t="s">
        <v>274</v>
      </c>
      <c r="F220" s="47" t="s">
        <v>275</v>
      </c>
      <c r="G220" s="47" t="s">
        <v>276</v>
      </c>
      <c r="H220" s="47" t="s">
        <v>277</v>
      </c>
      <c r="I220" s="47" t="s">
        <v>278</v>
      </c>
      <c r="J220" s="47" t="s">
        <v>279</v>
      </c>
      <c r="K220" s="47" t="s">
        <v>280</v>
      </c>
      <c r="L220" s="47"/>
      <c r="M220" s="47"/>
    </row>
    <row r="221" spans="1:13" ht="31.5">
      <c r="A221" s="47" t="s">
        <v>281</v>
      </c>
      <c r="B221" s="47" t="s">
        <v>282</v>
      </c>
      <c r="C221" s="47" t="s">
        <v>283</v>
      </c>
      <c r="D221" s="47" t="s">
        <v>284</v>
      </c>
      <c r="E221" s="47" t="s">
        <v>285</v>
      </c>
      <c r="F221" s="47" t="s">
        <v>286</v>
      </c>
      <c r="G221" s="47" t="s">
        <v>287</v>
      </c>
      <c r="H221" s="47" t="s">
        <v>288</v>
      </c>
      <c r="I221" s="47" t="s">
        <v>289</v>
      </c>
      <c r="J221" s="47" t="s">
        <v>290</v>
      </c>
      <c r="K221" s="47" t="s">
        <v>291</v>
      </c>
      <c r="L221" s="47" t="s">
        <v>292</v>
      </c>
      <c r="M221" s="47" t="s">
        <v>293</v>
      </c>
    </row>
    <row r="222" spans="1:13" ht="15.75">
      <c r="A222" s="47"/>
      <c r="B222" s="47"/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7"/>
    </row>
    <row r="223" spans="1:13" ht="31.5">
      <c r="A223" s="47" t="s">
        <v>294</v>
      </c>
      <c r="B223" s="47" t="s">
        <v>295</v>
      </c>
      <c r="C223" s="47" t="s">
        <v>296</v>
      </c>
      <c r="D223" s="47" t="s">
        <v>297</v>
      </c>
      <c r="E223" s="47" t="s">
        <v>298</v>
      </c>
      <c r="F223" s="47" t="s">
        <v>299</v>
      </c>
      <c r="G223" s="47" t="s">
        <v>300</v>
      </c>
      <c r="H223" s="47" t="s">
        <v>301</v>
      </c>
      <c r="I223" s="47" t="s">
        <v>302</v>
      </c>
      <c r="J223" s="47" t="s">
        <v>303</v>
      </c>
      <c r="K223" s="47" t="s">
        <v>304</v>
      </c>
      <c r="L223" s="47" t="s">
        <v>305</v>
      </c>
      <c r="M223" s="47"/>
    </row>
    <row r="224" spans="1:13" ht="15.75">
      <c r="A224" s="47"/>
      <c r="B224" s="47"/>
      <c r="C224" s="47"/>
      <c r="D224" s="47"/>
      <c r="E224" s="47"/>
      <c r="F224" s="47"/>
      <c r="G224" s="47"/>
      <c r="H224" s="47"/>
      <c r="I224" s="47"/>
      <c r="J224" s="47"/>
      <c r="K224" s="47"/>
      <c r="L224" s="47"/>
      <c r="M224" s="47"/>
    </row>
    <row r="225" spans="1:13" ht="15.75">
      <c r="A225" s="48" t="s">
        <v>191</v>
      </c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</row>
    <row r="226" spans="1:13" ht="31.5">
      <c r="A226" s="47" t="s">
        <v>231</v>
      </c>
      <c r="B226" s="47" t="s">
        <v>306</v>
      </c>
      <c r="C226" s="47" t="s">
        <v>307</v>
      </c>
      <c r="D226" s="47" t="s">
        <v>308</v>
      </c>
      <c r="E226" s="47" t="s">
        <v>309</v>
      </c>
      <c r="F226" s="47" t="s">
        <v>310</v>
      </c>
      <c r="G226" s="47" t="s">
        <v>311</v>
      </c>
      <c r="H226" s="47" t="s">
        <v>312</v>
      </c>
      <c r="I226" s="47" t="s">
        <v>313</v>
      </c>
      <c r="J226" s="47" t="s">
        <v>314</v>
      </c>
      <c r="K226" s="47" t="s">
        <v>310</v>
      </c>
      <c r="L226" s="47" t="s">
        <v>315</v>
      </c>
      <c r="M226" s="47"/>
    </row>
    <row r="227" spans="1:13" ht="47.25">
      <c r="A227" s="47" t="s">
        <v>244</v>
      </c>
      <c r="B227" s="47" t="s">
        <v>316</v>
      </c>
      <c r="C227" s="47" t="s">
        <v>317</v>
      </c>
      <c r="D227" s="47" t="s">
        <v>318</v>
      </c>
      <c r="E227" s="49" t="s">
        <v>319</v>
      </c>
      <c r="F227" s="49" t="s">
        <v>218</v>
      </c>
      <c r="G227" s="49" t="s">
        <v>219</v>
      </c>
      <c r="H227" s="49" t="s">
        <v>320</v>
      </c>
      <c r="I227" s="49" t="s">
        <v>321</v>
      </c>
      <c r="J227" s="49" t="s">
        <v>321</v>
      </c>
      <c r="K227" s="49" t="s">
        <v>228</v>
      </c>
      <c r="L227" s="49" t="s">
        <v>322</v>
      </c>
      <c r="M227" s="47"/>
    </row>
    <row r="228" spans="1:13" ht="31.5">
      <c r="A228" s="47" t="s">
        <v>256</v>
      </c>
      <c r="B228" s="47" t="s">
        <v>323</v>
      </c>
      <c r="C228" s="47" t="s">
        <v>324</v>
      </c>
      <c r="D228" s="47" t="s">
        <v>325</v>
      </c>
      <c r="E228" s="47" t="s">
        <v>326</v>
      </c>
      <c r="F228" s="47" t="s">
        <v>327</v>
      </c>
      <c r="G228" s="47" t="s">
        <v>328</v>
      </c>
      <c r="H228" s="47" t="s">
        <v>329</v>
      </c>
      <c r="I228" s="47" t="s">
        <v>330</v>
      </c>
      <c r="J228" s="47" t="s">
        <v>331</v>
      </c>
      <c r="K228" s="47" t="s">
        <v>332</v>
      </c>
      <c r="L228" s="47" t="s">
        <v>333</v>
      </c>
      <c r="M228" s="47"/>
    </row>
    <row r="229" spans="1:13" ht="31.5">
      <c r="A229" s="47" t="s">
        <v>269</v>
      </c>
      <c r="B229" s="47" t="s">
        <v>202</v>
      </c>
      <c r="C229" s="47" t="s">
        <v>203</v>
      </c>
      <c r="D229" s="47" t="s">
        <v>204</v>
      </c>
      <c r="E229" s="47" t="s">
        <v>205</v>
      </c>
      <c r="F229" s="47" t="s">
        <v>206</v>
      </c>
      <c r="G229" s="47" t="s">
        <v>207</v>
      </c>
      <c r="H229" s="47" t="s">
        <v>208</v>
      </c>
      <c r="I229" s="47" t="s">
        <v>209</v>
      </c>
      <c r="J229" s="47" t="s">
        <v>207</v>
      </c>
      <c r="K229" s="47" t="s">
        <v>210</v>
      </c>
      <c r="L229" s="47" t="s">
        <v>211</v>
      </c>
      <c r="M229" s="47"/>
    </row>
    <row r="230" spans="1:13" ht="31.5">
      <c r="A230" s="47" t="s">
        <v>270</v>
      </c>
      <c r="B230" s="47" t="s">
        <v>334</v>
      </c>
      <c r="C230" s="47" t="s">
        <v>335</v>
      </c>
      <c r="D230" s="47" t="s">
        <v>336</v>
      </c>
      <c r="E230" s="47" t="s">
        <v>337</v>
      </c>
      <c r="F230" s="47" t="s">
        <v>338</v>
      </c>
      <c r="G230" s="47" t="s">
        <v>339</v>
      </c>
      <c r="H230" s="47" t="s">
        <v>340</v>
      </c>
      <c r="I230" s="47" t="s">
        <v>341</v>
      </c>
      <c r="J230" s="47" t="s">
        <v>342</v>
      </c>
      <c r="K230" s="47" t="s">
        <v>343</v>
      </c>
      <c r="L230" s="47"/>
      <c r="M230" s="47"/>
    </row>
    <row r="231" spans="1:13" ht="31.5">
      <c r="A231" s="47" t="s">
        <v>281</v>
      </c>
      <c r="B231" s="47" t="s">
        <v>344</v>
      </c>
      <c r="C231" s="47" t="s">
        <v>345</v>
      </c>
      <c r="D231" s="47" t="s">
        <v>346</v>
      </c>
      <c r="E231" s="47" t="s">
        <v>347</v>
      </c>
      <c r="F231" s="47" t="s">
        <v>348</v>
      </c>
      <c r="G231" s="47" t="s">
        <v>349</v>
      </c>
      <c r="H231" s="47" t="s">
        <v>350</v>
      </c>
      <c r="I231" s="47" t="s">
        <v>351</v>
      </c>
      <c r="J231" s="47" t="s">
        <v>352</v>
      </c>
      <c r="K231" s="47" t="s">
        <v>353</v>
      </c>
      <c r="L231" s="47" t="s">
        <v>354</v>
      </c>
      <c r="M231" s="47"/>
    </row>
  </sheetData>
  <mergeCells count="18">
    <mergeCell ref="A1:J1"/>
    <mergeCell ref="B53:C53"/>
    <mergeCell ref="E53:J53"/>
    <mergeCell ref="B55:C55"/>
    <mergeCell ref="E55:J55"/>
    <mergeCell ref="B58:H58"/>
    <mergeCell ref="J58:L58"/>
    <mergeCell ref="B60:H60"/>
    <mergeCell ref="B56:G56"/>
    <mergeCell ref="H56:L56"/>
    <mergeCell ref="J60:L60"/>
    <mergeCell ref="B61:L61"/>
    <mergeCell ref="L77:L79"/>
    <mergeCell ref="G77:G79"/>
    <mergeCell ref="H77:H79"/>
    <mergeCell ref="I77:I79"/>
    <mergeCell ref="J77:J79"/>
    <mergeCell ref="K77:K7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CBECC-E775-4AAC-A2FF-0E7BAEC0C814}">
  <dimension ref="B3:K3"/>
  <sheetViews>
    <sheetView topLeftCell="H7" workbookViewId="0">
      <selection activeCell="B3" sqref="B3"/>
    </sheetView>
  </sheetViews>
  <sheetFormatPr baseColWidth="10" defaultColWidth="9.1328125" defaultRowHeight="14.25"/>
  <sheetData>
    <row r="3" spans="2:11">
      <c r="B3" s="5">
        <v>1324434</v>
      </c>
      <c r="C3" s="5">
        <v>1388559</v>
      </c>
      <c r="D3" s="5">
        <v>1491170</v>
      </c>
      <c r="E3" s="5">
        <v>1465213</v>
      </c>
      <c r="F3" s="5">
        <v>1423201</v>
      </c>
      <c r="G3" s="5">
        <v>1491748</v>
      </c>
      <c r="H3" s="5">
        <v>1665833</v>
      </c>
      <c r="I3" s="5">
        <v>1607369</v>
      </c>
      <c r="J3" s="5">
        <v>1676043</v>
      </c>
      <c r="K3" s="5">
        <v>1727556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2293E267D45746B245899BCF8DAB30" ma:contentTypeVersion="12" ma:contentTypeDescription="Ein neues Dokument erstellen." ma:contentTypeScope="" ma:versionID="441f7a0c51184aa30eed9c8ba848c457">
  <xsd:schema xmlns:xsd="http://www.w3.org/2001/XMLSchema" xmlns:xs="http://www.w3.org/2001/XMLSchema" xmlns:p="http://schemas.microsoft.com/office/2006/metadata/properties" xmlns:ns2="3956e566-289f-4c9b-a4a0-9d49ce1a9f40" xmlns:ns3="c6f7853b-be12-4d42-a75b-bc2d70a375b5" targetNamespace="http://schemas.microsoft.com/office/2006/metadata/properties" ma:root="true" ma:fieldsID="8ab8279fa93676c90864d0600b743de5" ns2:_="" ns3:_="">
    <xsd:import namespace="3956e566-289f-4c9b-a4a0-9d49ce1a9f40"/>
    <xsd:import namespace="c6f7853b-be12-4d42-a75b-bc2d70a375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56e566-289f-4c9b-a4a0-9d49ce1a9f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f7853b-be12-4d42-a75b-bc2d70a375b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F377816-F3F9-4799-AB43-A33A65F1E5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6DF146-296F-4D8E-9849-65C9AE51AC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56e566-289f-4c9b-a4a0-9d49ce1a9f40"/>
    <ds:schemaRef ds:uri="c6f7853b-be12-4d42-a75b-bc2d70a375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9F4992-24D2-4587-8501-B742F802B48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Daten</vt:lpstr>
      <vt:lpstr>Darstellung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Justus Zenneck</dc:creator>
  <cp:keywords/>
  <dc:description/>
  <cp:lastModifiedBy>Adrian Pandjaitan</cp:lastModifiedBy>
  <cp:revision/>
  <dcterms:created xsi:type="dcterms:W3CDTF">2020-11-18T12:56:03Z</dcterms:created>
  <dcterms:modified xsi:type="dcterms:W3CDTF">2020-12-21T08:23:22Z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0x0101005B2293E267D45746B245899BCF8DAB30</vt:lpwstr>
  </property>
</Properties>
</file>